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вартал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<sst xmlns="http://schemas.openxmlformats.org/spreadsheetml/2006/main" count="160" uniqueCount="52">
  <si>
    <t>тыс.руб.</t>
  </si>
  <si>
    <t>№</t>
  </si>
  <si>
    <t>Наименование   программы.                    Нормативный акт и дата принятия</t>
  </si>
  <si>
    <t>Источники      финансирования</t>
  </si>
  <si>
    <t>Утвержденный объем финансирования на весь период реализации программы</t>
  </si>
  <si>
    <t>Включено в бюджет текущего года</t>
  </si>
  <si>
    <t>Всего</t>
  </si>
  <si>
    <t>Федеральный бюджет</t>
  </si>
  <si>
    <t>Областной бюджет</t>
  </si>
  <si>
    <t>Бюджет муниципального района</t>
  </si>
  <si>
    <t>Бюджет сельского поселения</t>
  </si>
  <si>
    <t>Внебюджетные источники</t>
  </si>
  <si>
    <t>Всего  в.т.ч.</t>
  </si>
  <si>
    <t>Итого по программам</t>
  </si>
  <si>
    <t xml:space="preserve">Муниципальная программа муниципального образования Киржачский район «Энергосбережение  и  повышение  энергетической эффективности  на период до 2020 года»                                                               </t>
  </si>
  <si>
    <t>средства сельских поселений</t>
  </si>
  <si>
    <t xml:space="preserve">Муниципальная программа  “Обеспечение доступным и комфортным жильём населения Киржачского района”                                      </t>
  </si>
  <si>
    <t xml:space="preserve">Муниципальная программа 
«Дорожное хозяйство Киржачского района на 2014-2025 годы»
                                                        </t>
  </si>
  <si>
    <t>Муниципальная программа "Управление муниципальными финансами и муниципальным долгом"</t>
  </si>
  <si>
    <t>Муниципальная программа "Создание новых  мест в общеобразовательных организациях Киржачского района в соответствии с прогнозируемой потребностью и современными условиями обучения на 2016-2025 годы"</t>
  </si>
  <si>
    <t>`</t>
  </si>
  <si>
    <t>Бюджет  поселений (переданные полномочия)</t>
  </si>
  <si>
    <t>Бюджет поселений</t>
  </si>
  <si>
    <t>Выплаты за счет источников финансирования дефицита бюджета</t>
  </si>
  <si>
    <t xml:space="preserve">Муниципальная программа   развития агропромышленного комплекса Киржачского района.
                                                 </t>
  </si>
  <si>
    <t>Муниципальная программа "Развитие малого и среднего предпринимательства"</t>
  </si>
  <si>
    <t xml:space="preserve">Муниципальная программа  «Развитие образования»                                   </t>
  </si>
  <si>
    <t>Муниципальная программа "Информатизация Киржачского района"</t>
  </si>
  <si>
    <t>Срок фактического поступления бюджетных средств</t>
  </si>
  <si>
    <t xml:space="preserve">Фактически использовано на начало текущего года  </t>
  </si>
  <si>
    <t>Поступило средств на реализацию программы за  отчетный период текущего года (нарастающим итогом)</t>
  </si>
  <si>
    <t>Фактически использовано за отчетный период текущего года (нарастающим итогом) (согласно ф.0503127, ф.0503737)</t>
  </si>
  <si>
    <t>Неиспользованный остаток средств на конец отчетного периода на лицевых счетах учреждений</t>
  </si>
  <si>
    <t>Выполнение программы за весь период в % (гр. 10 /гр. 4)</t>
  </si>
  <si>
    <t>Выполнение программы за текущий период в % (гр. 8/ гр.5)</t>
  </si>
  <si>
    <t xml:space="preserve">Фактически использовано за весь период реализации программы (гр. 6 + гр. 8)   </t>
  </si>
  <si>
    <t>Средства поселений МО Киржачский район</t>
  </si>
  <si>
    <t>Средства поселений, переданные в МО Киржачского района</t>
  </si>
  <si>
    <t xml:space="preserve">Муниципальная программа  «Повышение безопасности дорожного движения в Киржачском районе»                                                                 </t>
  </si>
  <si>
    <t xml:space="preserve">Муниципальная программа  «Социальное и демографическое развитие Киржачского района»
</t>
  </si>
  <si>
    <t xml:space="preserve">Муниципальная программа  «Обеспечение безопасности населения и территорий Киржачского района»
</t>
  </si>
  <si>
    <t xml:space="preserve">Муниципальная программа  «Защита населения от чрезвычайных ситуаций и снижение рисков их возникновения, обеспечение пожарной безопасности и безопасности на водных объектах на территории Киржачского района»                                                                    </t>
  </si>
  <si>
    <t>Муниципальная программа "Противодействие злоупотреблению наркотиками и их незаконному обороту"</t>
  </si>
  <si>
    <t>Муниципальная программа "Формирование доступной среды жизнедеятельности для инвалидов муниципального образования Киржачский район"</t>
  </si>
  <si>
    <t>Муниципальная программа "Развитие физической культуры и спорта на территории Киржачского района"</t>
  </si>
  <si>
    <t>Муниципальная программа "Развитие муниципальной службы Киржачского района"</t>
  </si>
  <si>
    <t>Муниципальная программа "Реализация государственной национальной политики в Киржачском районе Владимирской области"</t>
  </si>
  <si>
    <t>Денежные средства не предусмотрены</t>
  </si>
  <si>
    <t>Муниципальная программа "Модернизация объектов коммунальной инфраструктуры в Киржачском районе"</t>
  </si>
  <si>
    <t>Муниципальная программа "Развитие туризма"</t>
  </si>
  <si>
    <t xml:space="preserve">Муниципальная программа муниципального образования Киржачский район «Развитие культуры»
</t>
  </si>
  <si>
    <t xml:space="preserve"> ИНФОРМАЦИЯ О ФИНАНСИРОВАНИИ И ВЫПОЛНЕНИИ МУНИЦИПАЛЬНЫХ ПРОГРАММ                                                                                                                                                 муниципального образования Киржачский район за 2 квартал  2022 года  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</si>
</sst>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9"/>
      <color indexed="10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0" fontId="2" fillId="33" borderId="13" xfId="0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2" fontId="4" fillId="33" borderId="14" xfId="55" applyNumberFormat="1" applyFont="1" applyFill="1" applyBorder="1" applyAlignment="1">
      <alignment/>
    </xf>
    <xf numFmtId="2" fontId="4" fillId="33" borderId="15" xfId="55" applyNumberFormat="1" applyFont="1" applyFill="1" applyBorder="1" applyAlignment="1">
      <alignment/>
    </xf>
    <xf numFmtId="0" fontId="2" fillId="33" borderId="16" xfId="0" applyFont="1" applyFill="1" applyBorder="1" applyAlignment="1">
      <alignment vertical="top" wrapText="1"/>
    </xf>
    <xf numFmtId="2" fontId="4" fillId="33" borderId="15" xfId="0" applyNumberFormat="1" applyFont="1" applyFill="1" applyBorder="1" applyAlignment="1">
      <alignment/>
    </xf>
    <xf numFmtId="2" fontId="4" fillId="33" borderId="17" xfId="55" applyNumberFormat="1" applyFont="1" applyFill="1" applyBorder="1" applyAlignment="1">
      <alignment/>
    </xf>
    <xf numFmtId="0" fontId="2" fillId="34" borderId="18" xfId="0" applyFont="1" applyFill="1" applyBorder="1" applyAlignment="1">
      <alignment vertical="top" wrapText="1"/>
    </xf>
    <xf numFmtId="2" fontId="2" fillId="34" borderId="11" xfId="0" applyNumberFormat="1" applyFont="1" applyFill="1" applyBorder="1" applyAlignment="1">
      <alignment/>
    </xf>
    <xf numFmtId="0" fontId="2" fillId="33" borderId="19" xfId="0" applyFont="1" applyFill="1" applyBorder="1" applyAlignment="1">
      <alignment vertical="top" wrapText="1"/>
    </xf>
    <xf numFmtId="2" fontId="4" fillId="33" borderId="20" xfId="0" applyNumberFormat="1" applyFont="1" applyFill="1" applyBorder="1" applyAlignment="1">
      <alignment/>
    </xf>
    <xf numFmtId="2" fontId="4" fillId="33" borderId="20" xfId="55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2" fontId="2" fillId="0" borderId="15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Alignment="1">
      <alignment/>
    </xf>
    <xf numFmtId="2" fontId="2" fillId="0" borderId="20" xfId="0" applyNumberFormat="1" applyFont="1" applyBorder="1" applyAlignment="1">
      <alignment horizontal="right"/>
    </xf>
    <xf numFmtId="2" fontId="48" fillId="0" borderId="15" xfId="0" applyNumberFormat="1" applyFont="1" applyBorder="1" applyAlignment="1">
      <alignment/>
    </xf>
    <xf numFmtId="2" fontId="48" fillId="0" borderId="20" xfId="0" applyNumberFormat="1" applyFont="1" applyBorder="1" applyAlignment="1">
      <alignment horizontal="right"/>
    </xf>
    <xf numFmtId="2" fontId="49" fillId="35" borderId="21" xfId="0" applyNumberFormat="1" applyFont="1" applyFill="1" applyBorder="1" applyAlignment="1">
      <alignment/>
    </xf>
    <xf numFmtId="2" fontId="49" fillId="35" borderId="21" xfId="55" applyNumberFormat="1" applyFont="1" applyFill="1" applyBorder="1" applyAlignment="1">
      <alignment/>
    </xf>
    <xf numFmtId="2" fontId="49" fillId="35" borderId="22" xfId="55" applyNumberFormat="1" applyFont="1" applyFill="1" applyBorder="1" applyAlignment="1">
      <alignment/>
    </xf>
    <xf numFmtId="2" fontId="49" fillId="35" borderId="15" xfId="55" applyNumberFormat="1" applyFont="1" applyFill="1" applyBorder="1" applyAlignment="1">
      <alignment/>
    </xf>
    <xf numFmtId="2" fontId="49" fillId="35" borderId="17" xfId="55" applyNumberFormat="1" applyFont="1" applyFill="1" applyBorder="1" applyAlignment="1">
      <alignment/>
    </xf>
    <xf numFmtId="2" fontId="49" fillId="35" borderId="20" xfId="55" applyNumberFormat="1" applyFont="1" applyFill="1" applyBorder="1" applyAlignment="1">
      <alignment/>
    </xf>
    <xf numFmtId="2" fontId="49" fillId="35" borderId="23" xfId="55" applyNumberFormat="1" applyFont="1" applyFill="1" applyBorder="1" applyAlignment="1">
      <alignment/>
    </xf>
    <xf numFmtId="0" fontId="50" fillId="0" borderId="24" xfId="0" applyFont="1" applyBorder="1" applyAlignment="1">
      <alignment/>
    </xf>
    <xf numFmtId="0" fontId="50" fillId="0" borderId="16" xfId="0" applyFont="1" applyBorder="1" applyAlignment="1">
      <alignment vertical="top" wrapText="1"/>
    </xf>
    <xf numFmtId="0" fontId="50" fillId="0" borderId="19" xfId="0" applyFont="1" applyBorder="1" applyAlignment="1">
      <alignment vertical="top" wrapText="1"/>
    </xf>
    <xf numFmtId="2" fontId="48" fillId="0" borderId="20" xfId="0" applyNumberFormat="1" applyFont="1" applyBorder="1" applyAlignment="1">
      <alignment/>
    </xf>
    <xf numFmtId="0" fontId="51" fillId="0" borderId="25" xfId="0" applyNumberFormat="1" applyFont="1" applyBorder="1" applyAlignment="1">
      <alignment vertical="top" wrapText="1"/>
    </xf>
    <xf numFmtId="0" fontId="50" fillId="0" borderId="16" xfId="0" applyFont="1" applyBorder="1" applyAlignment="1">
      <alignment vertical="center" wrapText="1"/>
    </xf>
    <xf numFmtId="0" fontId="51" fillId="0" borderId="26" xfId="0" applyNumberFormat="1" applyFont="1" applyBorder="1" applyAlignment="1">
      <alignment vertical="top" wrapText="1"/>
    </xf>
    <xf numFmtId="0" fontId="50" fillId="0" borderId="16" xfId="0" applyFont="1" applyBorder="1" applyAlignment="1">
      <alignment horizontal="left" vertical="center" wrapText="1"/>
    </xf>
    <xf numFmtId="17" fontId="51" fillId="0" borderId="26" xfId="0" applyNumberFormat="1" applyFont="1" applyBorder="1" applyAlignment="1">
      <alignment horizontal="left" vertical="top" wrapText="1"/>
    </xf>
    <xf numFmtId="0" fontId="50" fillId="0" borderId="16" xfId="0" applyFont="1" applyBorder="1" applyAlignment="1">
      <alignment wrapText="1"/>
    </xf>
    <xf numFmtId="0" fontId="51" fillId="0" borderId="27" xfId="0" applyNumberFormat="1" applyFont="1" applyBorder="1" applyAlignment="1">
      <alignment vertical="top" wrapText="1"/>
    </xf>
    <xf numFmtId="2" fontId="52" fillId="35" borderId="21" xfId="0" applyNumberFormat="1" applyFont="1" applyFill="1" applyBorder="1" applyAlignment="1">
      <alignment/>
    </xf>
    <xf numFmtId="0" fontId="48" fillId="0" borderId="25" xfId="0" applyFont="1" applyBorder="1" applyAlignment="1">
      <alignment vertical="top" wrapText="1"/>
    </xf>
    <xf numFmtId="0" fontId="48" fillId="0" borderId="26" xfId="0" applyFont="1" applyBorder="1" applyAlignment="1">
      <alignment vertical="top" wrapText="1"/>
    </xf>
    <xf numFmtId="0" fontId="48" fillId="0" borderId="27" xfId="0" applyFont="1" applyBorder="1" applyAlignment="1">
      <alignment vertical="top" wrapText="1"/>
    </xf>
    <xf numFmtId="2" fontId="48" fillId="36" borderId="15" xfId="0" applyNumberFormat="1" applyFont="1" applyFill="1" applyBorder="1" applyAlignment="1">
      <alignment/>
    </xf>
    <xf numFmtId="2" fontId="48" fillId="36" borderId="20" xfId="0" applyNumberFormat="1" applyFont="1" applyFill="1" applyBorder="1" applyAlignment="1">
      <alignment/>
    </xf>
    <xf numFmtId="2" fontId="49" fillId="35" borderId="21" xfId="0" applyNumberFormat="1" applyFont="1" applyFill="1" applyBorder="1" applyAlignment="1">
      <alignment vertical="top"/>
    </xf>
    <xf numFmtId="0" fontId="53" fillId="0" borderId="0" xfId="0" applyFont="1" applyAlignment="1">
      <alignment/>
    </xf>
    <xf numFmtId="0" fontId="54" fillId="0" borderId="16" xfId="0" applyFont="1" applyBorder="1" applyAlignment="1">
      <alignment vertical="top" wrapText="1"/>
    </xf>
    <xf numFmtId="2" fontId="48" fillId="0" borderId="15" xfId="0" applyNumberFormat="1" applyFont="1" applyBorder="1" applyAlignment="1">
      <alignment vertical="top"/>
    </xf>
    <xf numFmtId="2" fontId="48" fillId="0" borderId="20" xfId="0" applyNumberFormat="1" applyFont="1" applyBorder="1" applyAlignment="1">
      <alignment/>
    </xf>
    <xf numFmtId="0" fontId="50" fillId="0" borderId="18" xfId="0" applyFont="1" applyBorder="1" applyAlignment="1">
      <alignment vertical="top" wrapText="1"/>
    </xf>
    <xf numFmtId="2" fontId="48" fillId="0" borderId="11" xfId="0" applyNumberFormat="1" applyFont="1" applyBorder="1" applyAlignment="1">
      <alignment/>
    </xf>
    <xf numFmtId="2" fontId="49" fillId="35" borderId="11" xfId="55" applyNumberFormat="1" applyFont="1" applyFill="1" applyBorder="1" applyAlignment="1">
      <alignment/>
    </xf>
    <xf numFmtId="2" fontId="49" fillId="35" borderId="21" xfId="0" applyNumberFormat="1" applyFont="1" applyFill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1" xfId="0" applyNumberFormat="1" applyFont="1" applyBorder="1" applyAlignment="1">
      <alignment vertical="top"/>
    </xf>
    <xf numFmtId="2" fontId="48" fillId="0" borderId="20" xfId="0" applyNumberFormat="1" applyFont="1" applyBorder="1" applyAlignment="1">
      <alignment vertical="top"/>
    </xf>
    <xf numFmtId="2" fontId="49" fillId="35" borderId="28" xfId="55" applyNumberFormat="1" applyFont="1" applyFill="1" applyBorder="1" applyAlignment="1">
      <alignment/>
    </xf>
    <xf numFmtId="2" fontId="49" fillId="35" borderId="29" xfId="55" applyNumberFormat="1" applyFont="1" applyFill="1" applyBorder="1" applyAlignment="1">
      <alignment/>
    </xf>
    <xf numFmtId="2" fontId="49" fillId="35" borderId="30" xfId="55" applyNumberFormat="1" applyFont="1" applyFill="1" applyBorder="1" applyAlignment="1">
      <alignment/>
    </xf>
    <xf numFmtId="2" fontId="48" fillId="0" borderId="21" xfId="0" applyNumberFormat="1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19" xfId="0" applyFont="1" applyBorder="1" applyAlignment="1">
      <alignment vertical="top" wrapText="1"/>
    </xf>
    <xf numFmtId="2" fontId="48" fillId="0" borderId="20" xfId="0" applyNumberFormat="1" applyFont="1" applyBorder="1" applyAlignment="1">
      <alignment vertical="center"/>
    </xf>
    <xf numFmtId="0" fontId="54" fillId="0" borderId="24" xfId="0" applyFont="1" applyBorder="1" applyAlignment="1">
      <alignment vertical="top"/>
    </xf>
    <xf numFmtId="0" fontId="54" fillId="0" borderId="19" xfId="0" applyFont="1" applyBorder="1" applyAlignment="1">
      <alignment horizontal="left" vertical="top" wrapText="1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8" fillId="36" borderId="31" xfId="0" applyFont="1" applyFill="1" applyBorder="1" applyAlignment="1">
      <alignment horizontal="center"/>
    </xf>
    <xf numFmtId="0" fontId="48" fillId="36" borderId="32" xfId="0" applyFont="1" applyFill="1" applyBorder="1" applyAlignment="1">
      <alignment horizontal="center"/>
    </xf>
    <xf numFmtId="0" fontId="48" fillId="36" borderId="33" xfId="0" applyFont="1" applyFill="1" applyBorder="1" applyAlignment="1">
      <alignment horizontal="center"/>
    </xf>
    <xf numFmtId="0" fontId="51" fillId="36" borderId="35" xfId="0" applyNumberFormat="1" applyFont="1" applyFill="1" applyBorder="1" applyAlignment="1">
      <alignment vertical="top" wrapText="1"/>
    </xf>
    <xf numFmtId="0" fontId="51" fillId="36" borderId="36" xfId="0" applyNumberFormat="1" applyFont="1" applyFill="1" applyBorder="1" applyAlignment="1">
      <alignment vertical="top" wrapText="1"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/>
    </xf>
    <xf numFmtId="0" fontId="48" fillId="0" borderId="33" xfId="0" applyFont="1" applyBorder="1" applyAlignment="1">
      <alignment/>
    </xf>
    <xf numFmtId="0" fontId="3" fillId="36" borderId="31" xfId="0" applyFont="1" applyFill="1" applyBorder="1" applyAlignment="1">
      <alignment horizontal="center" vertical="top" wrapText="1"/>
    </xf>
    <xf numFmtId="0" fontId="3" fillId="36" borderId="32" xfId="0" applyFont="1" applyFill="1" applyBorder="1" applyAlignment="1">
      <alignment horizontal="center" vertical="top" wrapText="1"/>
    </xf>
    <xf numFmtId="0" fontId="3" fillId="36" borderId="33" xfId="0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9" fillId="4" borderId="37" xfId="0" applyNumberFormat="1" applyFont="1" applyFill="1" applyBorder="1" applyAlignment="1">
      <alignment vertical="center" wrapText="1"/>
    </xf>
    <xf numFmtId="0" fontId="49" fillId="4" borderId="38" xfId="0" applyNumberFormat="1" applyFont="1" applyFill="1" applyBorder="1" applyAlignment="1">
      <alignment vertical="center" wrapText="1"/>
    </xf>
    <xf numFmtId="0" fontId="49" fillId="4" borderId="39" xfId="0" applyNumberFormat="1" applyFont="1" applyFill="1" applyBorder="1" applyAlignment="1">
      <alignment vertical="center" wrapText="1"/>
    </xf>
    <xf numFmtId="0" fontId="49" fillId="37" borderId="31" xfId="0" applyFont="1" applyFill="1" applyBorder="1" applyAlignment="1">
      <alignment horizontal="center" vertical="center" wrapText="1"/>
    </xf>
    <xf numFmtId="0" fontId="49" fillId="37" borderId="32" xfId="0" applyFont="1" applyFill="1" applyBorder="1" applyAlignment="1">
      <alignment horizontal="center" vertical="center" wrapText="1"/>
    </xf>
    <xf numFmtId="0" fontId="49" fillId="37" borderId="33" xfId="0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9" fillId="37" borderId="31" xfId="0" applyFont="1" applyFill="1" applyBorder="1" applyAlignment="1">
      <alignment vertical="center" wrapText="1"/>
    </xf>
    <xf numFmtId="0" fontId="49" fillId="37" borderId="32" xfId="0" applyFont="1" applyFill="1" applyBorder="1" applyAlignment="1">
      <alignment vertical="center" wrapText="1"/>
    </xf>
    <xf numFmtId="0" fontId="49" fillId="37" borderId="33" xfId="0" applyFont="1" applyFill="1" applyBorder="1" applyAlignment="1">
      <alignment vertical="center" wrapText="1"/>
    </xf>
    <xf numFmtId="0" fontId="49" fillId="4" borderId="31" xfId="0" applyNumberFormat="1" applyFont="1" applyFill="1" applyBorder="1" applyAlignment="1">
      <alignment vertical="center" wrapText="1"/>
    </xf>
    <xf numFmtId="0" fontId="49" fillId="4" borderId="32" xfId="0" applyNumberFormat="1" applyFont="1" applyFill="1" applyBorder="1" applyAlignment="1">
      <alignment vertical="center" wrapText="1"/>
    </xf>
    <xf numFmtId="0" fontId="49" fillId="4" borderId="33" xfId="0" applyNumberFormat="1" applyFont="1" applyFill="1" applyBorder="1" applyAlignment="1">
      <alignment vertical="center" wrapText="1"/>
    </xf>
    <xf numFmtId="0" fontId="51" fillId="0" borderId="28" xfId="0" applyNumberFormat="1" applyFont="1" applyBorder="1" applyAlignment="1">
      <alignment vertical="top" wrapText="1"/>
    </xf>
    <xf numFmtId="0" fontId="51" fillId="0" borderId="29" xfId="0" applyNumberFormat="1" applyFont="1" applyBorder="1" applyAlignment="1">
      <alignment vertical="top" wrapText="1"/>
    </xf>
    <xf numFmtId="0" fontId="51" fillId="0" borderId="40" xfId="0" applyNumberFormat="1" applyFont="1" applyBorder="1" applyAlignment="1">
      <alignment vertical="top" wrapText="1"/>
    </xf>
    <xf numFmtId="0" fontId="49" fillId="4" borderId="31" xfId="0" applyFont="1" applyFill="1" applyBorder="1" applyAlignment="1">
      <alignment vertical="center" wrapText="1"/>
    </xf>
    <xf numFmtId="0" fontId="49" fillId="4" borderId="32" xfId="0" applyFont="1" applyFill="1" applyBorder="1" applyAlignment="1">
      <alignment vertical="center" wrapText="1"/>
    </xf>
    <xf numFmtId="0" fontId="49" fillId="4" borderId="33" xfId="0" applyFont="1" applyFill="1" applyBorder="1" applyAlignment="1">
      <alignment vertical="center" wrapText="1"/>
    </xf>
    <xf numFmtId="0" fontId="55" fillId="0" borderId="41" xfId="0" applyNumberFormat="1" applyFont="1" applyBorder="1" applyAlignment="1">
      <alignment horizontal="center" vertical="top" wrapText="1"/>
    </xf>
    <xf numFmtId="0" fontId="55" fillId="0" borderId="35" xfId="0" applyNumberFormat="1" applyFont="1" applyBorder="1" applyAlignment="1">
      <alignment horizontal="center" vertical="top" wrapText="1"/>
    </xf>
    <xf numFmtId="0" fontId="49" fillId="4" borderId="15" xfId="0" applyFont="1" applyFill="1" applyBorder="1" applyAlignment="1">
      <alignment horizontal="center" vertical="center" wrapText="1"/>
    </xf>
    <xf numFmtId="0" fontId="49" fillId="37" borderId="31" xfId="0" applyFont="1" applyFill="1" applyBorder="1" applyAlignment="1">
      <alignment horizontal="left" vertical="center" wrapText="1"/>
    </xf>
    <xf numFmtId="0" fontId="49" fillId="37" borderId="32" xfId="0" applyFont="1" applyFill="1" applyBorder="1" applyAlignment="1">
      <alignment horizontal="left" vertical="center" wrapText="1"/>
    </xf>
    <xf numFmtId="0" fontId="49" fillId="37" borderId="33" xfId="0" applyFont="1" applyFill="1" applyBorder="1" applyAlignment="1">
      <alignment horizontal="left" vertical="center" wrapText="1"/>
    </xf>
    <xf numFmtId="0" fontId="49" fillId="4" borderId="31" xfId="0" applyFont="1" applyFill="1" applyBorder="1" applyAlignment="1">
      <alignment horizontal="center" vertical="center" wrapText="1"/>
    </xf>
    <xf numFmtId="0" fontId="49" fillId="4" borderId="32" xfId="0" applyFont="1" applyFill="1" applyBorder="1" applyAlignment="1">
      <alignment horizontal="center" vertical="center" wrapText="1"/>
    </xf>
    <xf numFmtId="0" fontId="49" fillId="4" borderId="33" xfId="0" applyFont="1" applyFill="1" applyBorder="1" applyAlignment="1">
      <alignment horizontal="center" vertical="center" wrapText="1"/>
    </xf>
    <xf numFmtId="0" fontId="49" fillId="38" borderId="31" xfId="0" applyFont="1" applyFill="1" applyBorder="1" applyAlignment="1">
      <alignment horizontal="center" vertical="center" wrapText="1"/>
    </xf>
    <xf numFmtId="0" fontId="49" fillId="38" borderId="32" xfId="0" applyFont="1" applyFill="1" applyBorder="1" applyAlignment="1">
      <alignment horizontal="center" vertical="center" wrapText="1"/>
    </xf>
    <xf numFmtId="0" fontId="49" fillId="38" borderId="33" xfId="0" applyFont="1" applyFill="1" applyBorder="1" applyAlignment="1">
      <alignment horizontal="center" vertical="center" wrapText="1"/>
    </xf>
    <xf numFmtId="0" fontId="56" fillId="0" borderId="32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9" fillId="4" borderId="31" xfId="0" applyFont="1" applyFill="1" applyBorder="1" applyAlignment="1">
      <alignment horizontal="center" vertical="top" wrapText="1"/>
    </xf>
    <xf numFmtId="0" fontId="49" fillId="4" borderId="32" xfId="0" applyFont="1" applyFill="1" applyBorder="1" applyAlignment="1">
      <alignment horizontal="center" vertical="top" wrapText="1"/>
    </xf>
    <xf numFmtId="0" fontId="49" fillId="4" borderId="33" xfId="0" applyFont="1" applyFill="1" applyBorder="1" applyAlignment="1">
      <alignment horizontal="center" vertical="top" wrapText="1"/>
    </xf>
    <xf numFmtId="0" fontId="48" fillId="0" borderId="31" xfId="0" applyFont="1" applyBorder="1" applyAlignment="1">
      <alignment horizontal="center" vertical="top" wrapText="1"/>
    </xf>
    <xf numFmtId="0" fontId="48" fillId="0" borderId="32" xfId="0" applyFont="1" applyBorder="1" applyAlignment="1">
      <alignment horizontal="center" vertical="top" wrapText="1"/>
    </xf>
    <xf numFmtId="0" fontId="48" fillId="0" borderId="33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51" fillId="0" borderId="31" xfId="0" applyNumberFormat="1" applyFont="1" applyBorder="1" applyAlignment="1">
      <alignment horizontal="center" vertical="top" wrapText="1"/>
    </xf>
    <xf numFmtId="0" fontId="51" fillId="0" borderId="32" xfId="0" applyNumberFormat="1" applyFont="1" applyBorder="1" applyAlignment="1">
      <alignment horizontal="center" vertical="top" wrapText="1"/>
    </xf>
    <xf numFmtId="0" fontId="51" fillId="0" borderId="33" xfId="0" applyNumberFormat="1" applyFont="1" applyBorder="1" applyAlignment="1">
      <alignment horizontal="center" vertical="top" wrapText="1"/>
    </xf>
    <xf numFmtId="0" fontId="48" fillId="0" borderId="31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54" fillId="0" borderId="24" xfId="0" applyFont="1" applyBorder="1" applyAlignment="1">
      <alignment vertical="center"/>
    </xf>
    <xf numFmtId="0" fontId="54" fillId="0" borderId="16" xfId="0" applyFont="1" applyBorder="1" applyAlignment="1">
      <alignment wrapText="1"/>
    </xf>
    <xf numFmtId="0" fontId="54" fillId="0" borderId="18" xfId="0" applyFont="1" applyBorder="1" applyAlignment="1">
      <alignment vertical="top" wrapText="1"/>
    </xf>
    <xf numFmtId="2" fontId="49" fillId="35" borderId="45" xfId="55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74</xdr:row>
      <xdr:rowOff>333375</xdr:rowOff>
    </xdr:from>
    <xdr:ext cx="171450" cy="381000"/>
    <xdr:sp>
      <xdr:nvSpPr>
        <xdr:cNvPr id="1" name="TextBox 1"/>
        <xdr:cNvSpPr txBox="1">
          <a:spLocks noChangeArrowheads="1"/>
        </xdr:cNvSpPr>
      </xdr:nvSpPr>
      <xdr:spPr>
        <a:xfrm>
          <a:off x="8658225" y="2921317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333375</xdr:rowOff>
    </xdr:from>
    <xdr:ext cx="171450" cy="381000"/>
    <xdr:sp>
      <xdr:nvSpPr>
        <xdr:cNvPr id="2" name="TextBox 2"/>
        <xdr:cNvSpPr txBox="1">
          <a:spLocks noChangeArrowheads="1"/>
        </xdr:cNvSpPr>
      </xdr:nvSpPr>
      <xdr:spPr>
        <a:xfrm>
          <a:off x="8658225" y="2921317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71450" cy="381000"/>
    <xdr:sp>
      <xdr:nvSpPr>
        <xdr:cNvPr id="3" name="TextBox 3"/>
        <xdr:cNvSpPr txBox="1">
          <a:spLocks noChangeArrowheads="1"/>
        </xdr:cNvSpPr>
      </xdr:nvSpPr>
      <xdr:spPr>
        <a:xfrm>
          <a:off x="8658225" y="3253740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71450" cy="381000"/>
    <xdr:sp>
      <xdr:nvSpPr>
        <xdr:cNvPr id="4" name="TextBox 4"/>
        <xdr:cNvSpPr txBox="1">
          <a:spLocks noChangeArrowheads="1"/>
        </xdr:cNvSpPr>
      </xdr:nvSpPr>
      <xdr:spPr>
        <a:xfrm>
          <a:off x="8658225" y="3253740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71450" cy="381000"/>
    <xdr:sp>
      <xdr:nvSpPr>
        <xdr:cNvPr id="5" name="TextBox 5"/>
        <xdr:cNvSpPr txBox="1">
          <a:spLocks noChangeArrowheads="1"/>
        </xdr:cNvSpPr>
      </xdr:nvSpPr>
      <xdr:spPr>
        <a:xfrm>
          <a:off x="8658225" y="351758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71450" cy="381000"/>
    <xdr:sp>
      <xdr:nvSpPr>
        <xdr:cNvPr id="6" name="TextBox 6"/>
        <xdr:cNvSpPr txBox="1">
          <a:spLocks noChangeArrowheads="1"/>
        </xdr:cNvSpPr>
      </xdr:nvSpPr>
      <xdr:spPr>
        <a:xfrm>
          <a:off x="8658225" y="351758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71450" cy="381000"/>
    <xdr:sp>
      <xdr:nvSpPr>
        <xdr:cNvPr id="7" name="TextBox 7"/>
        <xdr:cNvSpPr txBox="1">
          <a:spLocks noChangeArrowheads="1"/>
        </xdr:cNvSpPr>
      </xdr:nvSpPr>
      <xdr:spPr>
        <a:xfrm>
          <a:off x="8658225" y="3744277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71450" cy="381000"/>
    <xdr:sp>
      <xdr:nvSpPr>
        <xdr:cNvPr id="8" name="TextBox 8"/>
        <xdr:cNvSpPr txBox="1">
          <a:spLocks noChangeArrowheads="1"/>
        </xdr:cNvSpPr>
      </xdr:nvSpPr>
      <xdr:spPr>
        <a:xfrm>
          <a:off x="8658225" y="3744277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9525</xdr:rowOff>
    </xdr:from>
    <xdr:ext cx="171450" cy="285750"/>
    <xdr:sp>
      <xdr:nvSpPr>
        <xdr:cNvPr id="9" name="TextBox 9"/>
        <xdr:cNvSpPr txBox="1">
          <a:spLocks noChangeArrowheads="1"/>
        </xdr:cNvSpPr>
      </xdr:nvSpPr>
      <xdr:spPr>
        <a:xfrm>
          <a:off x="8658225" y="39547800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9525</xdr:rowOff>
    </xdr:from>
    <xdr:ext cx="171450" cy="285750"/>
    <xdr:sp>
      <xdr:nvSpPr>
        <xdr:cNvPr id="10" name="TextBox 10"/>
        <xdr:cNvSpPr txBox="1">
          <a:spLocks noChangeArrowheads="1"/>
        </xdr:cNvSpPr>
      </xdr:nvSpPr>
      <xdr:spPr>
        <a:xfrm>
          <a:off x="8658225" y="39547800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447675</xdr:rowOff>
    </xdr:from>
    <xdr:ext cx="171450" cy="333375"/>
    <xdr:sp>
      <xdr:nvSpPr>
        <xdr:cNvPr id="11" name="TextBox 11"/>
        <xdr:cNvSpPr txBox="1">
          <a:spLocks noChangeArrowheads="1"/>
        </xdr:cNvSpPr>
      </xdr:nvSpPr>
      <xdr:spPr>
        <a:xfrm>
          <a:off x="8658225" y="269652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447675</xdr:rowOff>
    </xdr:from>
    <xdr:ext cx="171450" cy="333375"/>
    <xdr:sp>
      <xdr:nvSpPr>
        <xdr:cNvPr id="12" name="TextBox 12"/>
        <xdr:cNvSpPr txBox="1">
          <a:spLocks noChangeArrowheads="1"/>
        </xdr:cNvSpPr>
      </xdr:nvSpPr>
      <xdr:spPr>
        <a:xfrm>
          <a:off x="8658225" y="269652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333375</xdr:rowOff>
    </xdr:from>
    <xdr:ext cx="171450" cy="381000"/>
    <xdr:sp>
      <xdr:nvSpPr>
        <xdr:cNvPr id="13" name="TextBox 23"/>
        <xdr:cNvSpPr txBox="1">
          <a:spLocks noChangeArrowheads="1"/>
        </xdr:cNvSpPr>
      </xdr:nvSpPr>
      <xdr:spPr>
        <a:xfrm>
          <a:off x="8658225" y="2650807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333375</xdr:rowOff>
    </xdr:from>
    <xdr:ext cx="171450" cy="381000"/>
    <xdr:sp>
      <xdr:nvSpPr>
        <xdr:cNvPr id="14" name="TextBox 24"/>
        <xdr:cNvSpPr txBox="1">
          <a:spLocks noChangeArrowheads="1"/>
        </xdr:cNvSpPr>
      </xdr:nvSpPr>
      <xdr:spPr>
        <a:xfrm>
          <a:off x="8658225" y="2650807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71450" cy="381000"/>
    <xdr:sp>
      <xdr:nvSpPr>
        <xdr:cNvPr id="15" name="TextBox 25"/>
        <xdr:cNvSpPr txBox="1">
          <a:spLocks noChangeArrowheads="1"/>
        </xdr:cNvSpPr>
      </xdr:nvSpPr>
      <xdr:spPr>
        <a:xfrm>
          <a:off x="8658225" y="2922270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71450" cy="381000"/>
    <xdr:sp>
      <xdr:nvSpPr>
        <xdr:cNvPr id="16" name="TextBox 26"/>
        <xdr:cNvSpPr txBox="1">
          <a:spLocks noChangeArrowheads="1"/>
        </xdr:cNvSpPr>
      </xdr:nvSpPr>
      <xdr:spPr>
        <a:xfrm>
          <a:off x="8658225" y="2922270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71450" cy="381000"/>
    <xdr:sp>
      <xdr:nvSpPr>
        <xdr:cNvPr id="17" name="TextBox 27"/>
        <xdr:cNvSpPr txBox="1">
          <a:spLocks noChangeArrowheads="1"/>
        </xdr:cNvSpPr>
      </xdr:nvSpPr>
      <xdr:spPr>
        <a:xfrm>
          <a:off x="8658225" y="3253740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71450" cy="381000"/>
    <xdr:sp>
      <xdr:nvSpPr>
        <xdr:cNvPr id="18" name="TextBox 28"/>
        <xdr:cNvSpPr txBox="1">
          <a:spLocks noChangeArrowheads="1"/>
        </xdr:cNvSpPr>
      </xdr:nvSpPr>
      <xdr:spPr>
        <a:xfrm>
          <a:off x="8658225" y="3253740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71450" cy="381000"/>
    <xdr:sp>
      <xdr:nvSpPr>
        <xdr:cNvPr id="19" name="TextBox 29"/>
        <xdr:cNvSpPr txBox="1">
          <a:spLocks noChangeArrowheads="1"/>
        </xdr:cNvSpPr>
      </xdr:nvSpPr>
      <xdr:spPr>
        <a:xfrm>
          <a:off x="8658225" y="351758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71450" cy="381000"/>
    <xdr:sp>
      <xdr:nvSpPr>
        <xdr:cNvPr id="20" name="TextBox 30"/>
        <xdr:cNvSpPr txBox="1">
          <a:spLocks noChangeArrowheads="1"/>
        </xdr:cNvSpPr>
      </xdr:nvSpPr>
      <xdr:spPr>
        <a:xfrm>
          <a:off x="8658225" y="351758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9525</xdr:rowOff>
    </xdr:from>
    <xdr:ext cx="171450" cy="381000"/>
    <xdr:sp>
      <xdr:nvSpPr>
        <xdr:cNvPr id="21" name="TextBox 31"/>
        <xdr:cNvSpPr txBox="1">
          <a:spLocks noChangeArrowheads="1"/>
        </xdr:cNvSpPr>
      </xdr:nvSpPr>
      <xdr:spPr>
        <a:xfrm>
          <a:off x="8658225" y="3745230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9525</xdr:rowOff>
    </xdr:from>
    <xdr:ext cx="171450" cy="381000"/>
    <xdr:sp>
      <xdr:nvSpPr>
        <xdr:cNvPr id="22" name="TextBox 32"/>
        <xdr:cNvSpPr txBox="1">
          <a:spLocks noChangeArrowheads="1"/>
        </xdr:cNvSpPr>
      </xdr:nvSpPr>
      <xdr:spPr>
        <a:xfrm>
          <a:off x="8658225" y="3745230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118" zoomScaleNormal="118" zoomScalePageLayoutView="0" workbookViewId="0" topLeftCell="A1">
      <selection activeCell="G136" sqref="G136"/>
    </sheetView>
  </sheetViews>
  <sheetFormatPr defaultColWidth="9.140625" defaultRowHeight="15"/>
  <cols>
    <col min="1" max="1" width="4.57421875" style="7" customWidth="1"/>
    <col min="2" max="2" width="22.140625" style="1" customWidth="1"/>
    <col min="3" max="3" width="11.7109375" style="1" customWidth="1"/>
    <col min="4" max="4" width="11.421875" style="1" customWidth="1"/>
    <col min="5" max="5" width="10.7109375" style="1" customWidth="1"/>
    <col min="6" max="7" width="10.57421875" style="1" customWidth="1"/>
    <col min="8" max="9" width="12.8515625" style="1" customWidth="1"/>
    <col min="10" max="10" width="12.7109375" style="1" customWidth="1"/>
    <col min="11" max="11" width="9.7109375" style="1" customWidth="1"/>
    <col min="12" max="12" width="9.140625" style="1" customWidth="1"/>
    <col min="13" max="13" width="35.28125" style="1" customWidth="1"/>
    <col min="14" max="16384" width="9.140625" style="2" customWidth="1"/>
  </cols>
  <sheetData>
    <row r="1" spans="1:13" s="1" customFormat="1" ht="15">
      <c r="A1" s="93" t="s">
        <v>51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1" customFormat="1" ht="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1" customFormat="1" ht="1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 t="s">
        <v>0</v>
      </c>
    </row>
    <row r="4" spans="1:13" s="1" customFormat="1" ht="15" customHeight="1">
      <c r="A4" s="94" t="s">
        <v>1</v>
      </c>
      <c r="B4" s="77" t="s">
        <v>2</v>
      </c>
      <c r="C4" s="77" t="s">
        <v>3</v>
      </c>
      <c r="D4" s="77" t="s">
        <v>4</v>
      </c>
      <c r="E4" s="77" t="s">
        <v>5</v>
      </c>
      <c r="F4" s="80" t="s">
        <v>29</v>
      </c>
      <c r="G4" s="77" t="s">
        <v>30</v>
      </c>
      <c r="H4" s="78" t="s">
        <v>31</v>
      </c>
      <c r="I4" s="80" t="s">
        <v>32</v>
      </c>
      <c r="J4" s="80" t="s">
        <v>35</v>
      </c>
      <c r="K4" s="77" t="s">
        <v>33</v>
      </c>
      <c r="L4" s="80" t="s">
        <v>34</v>
      </c>
      <c r="M4" s="77" t="s">
        <v>28</v>
      </c>
    </row>
    <row r="5" spans="1:13" s="1" customFormat="1" ht="216" customHeight="1">
      <c r="A5" s="95"/>
      <c r="B5" s="77"/>
      <c r="C5" s="77"/>
      <c r="D5" s="77"/>
      <c r="E5" s="77"/>
      <c r="F5" s="81"/>
      <c r="G5" s="77"/>
      <c r="H5" s="79"/>
      <c r="I5" s="81"/>
      <c r="J5" s="81"/>
      <c r="K5" s="77"/>
      <c r="L5" s="81"/>
      <c r="M5" s="77"/>
    </row>
    <row r="6" spans="1:13" s="6" customFormat="1" ht="15.75" thickBo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23" customFormat="1" ht="15">
      <c r="A7" s="96">
        <v>1</v>
      </c>
      <c r="B7" s="99" t="s">
        <v>24</v>
      </c>
      <c r="C7" s="72" t="s">
        <v>6</v>
      </c>
      <c r="D7" s="29">
        <f aca="true" t="shared" si="0" ref="D7:J7">SUM(D8:D12)</f>
        <v>142874.98</v>
      </c>
      <c r="E7" s="29">
        <f t="shared" si="0"/>
        <v>6541.400000000001</v>
      </c>
      <c r="F7" s="29">
        <f t="shared" si="0"/>
        <v>26981.29</v>
      </c>
      <c r="G7" s="29">
        <f t="shared" si="0"/>
        <v>5.09</v>
      </c>
      <c r="H7" s="29">
        <f t="shared" si="0"/>
        <v>5.09</v>
      </c>
      <c r="I7" s="29">
        <f t="shared" si="0"/>
        <v>0</v>
      </c>
      <c r="J7" s="29">
        <f t="shared" si="0"/>
        <v>26986.38</v>
      </c>
      <c r="K7" s="30">
        <f>SUM(J7/D7*100)</f>
        <v>18.88810763088121</v>
      </c>
      <c r="L7" s="31">
        <f>SUM(H7/E7*100)</f>
        <v>0.0778120891552267</v>
      </c>
      <c r="M7" s="90"/>
    </row>
    <row r="8" spans="1:13" s="24" customFormat="1" ht="22.5">
      <c r="A8" s="97"/>
      <c r="B8" s="100"/>
      <c r="C8" s="55" t="s">
        <v>7</v>
      </c>
      <c r="D8" s="27">
        <v>26009.89</v>
      </c>
      <c r="E8" s="22"/>
      <c r="F8" s="27"/>
      <c r="G8" s="27"/>
      <c r="H8" s="27"/>
      <c r="I8" s="27"/>
      <c r="J8" s="27">
        <f>SUM(F8+H8)</f>
        <v>0</v>
      </c>
      <c r="K8" s="32">
        <f>SUM(J8/D8*100)</f>
        <v>0</v>
      </c>
      <c r="L8" s="33" t="e">
        <f>SUM(H8/E8*100)</f>
        <v>#DIV/0!</v>
      </c>
      <c r="M8" s="91"/>
    </row>
    <row r="9" spans="1:13" s="24" customFormat="1" ht="22.5">
      <c r="A9" s="97"/>
      <c r="B9" s="100"/>
      <c r="C9" s="55" t="s">
        <v>8</v>
      </c>
      <c r="D9" s="27">
        <v>41824.04</v>
      </c>
      <c r="E9" s="27">
        <v>40.1</v>
      </c>
      <c r="F9" s="27">
        <v>6430.09</v>
      </c>
      <c r="G9" s="27"/>
      <c r="H9" s="27"/>
      <c r="I9" s="27"/>
      <c r="J9" s="27">
        <f aca="true" t="shared" si="1" ref="J9:J52">SUM(F9+H9)</f>
        <v>6430.09</v>
      </c>
      <c r="K9" s="32">
        <f>SUM(J9/D9*100)</f>
        <v>15.374148456246694</v>
      </c>
      <c r="L9" s="33">
        <f>SUM(H9/E9*100)</f>
        <v>0</v>
      </c>
      <c r="M9" s="91"/>
    </row>
    <row r="10" spans="1:13" s="24" customFormat="1" ht="33.75">
      <c r="A10" s="97"/>
      <c r="B10" s="100"/>
      <c r="C10" s="55" t="s">
        <v>9</v>
      </c>
      <c r="D10" s="27">
        <v>63926.48</v>
      </c>
      <c r="E10" s="27">
        <v>6501.3</v>
      </c>
      <c r="F10" s="27">
        <v>20551.2</v>
      </c>
      <c r="G10" s="27">
        <v>5.09</v>
      </c>
      <c r="H10" s="27">
        <v>5.09</v>
      </c>
      <c r="I10" s="27"/>
      <c r="J10" s="27">
        <f t="shared" si="1"/>
        <v>20556.29</v>
      </c>
      <c r="K10" s="32">
        <f>SUM(J10/D10*100)</f>
        <v>32.15614249368963</v>
      </c>
      <c r="L10" s="33">
        <f>SUM(H10/E10*100)</f>
        <v>0.07829203390091212</v>
      </c>
      <c r="M10" s="91"/>
    </row>
    <row r="11" spans="1:13" s="24" customFormat="1" ht="15">
      <c r="A11" s="97"/>
      <c r="B11" s="100"/>
      <c r="C11" s="55"/>
      <c r="D11" s="22"/>
      <c r="E11" s="22"/>
      <c r="F11" s="27"/>
      <c r="G11" s="27"/>
      <c r="H11" s="27"/>
      <c r="I11" s="27"/>
      <c r="J11" s="27">
        <f t="shared" si="1"/>
        <v>0</v>
      </c>
      <c r="K11" s="32" t="e">
        <f aca="true" t="shared" si="2" ref="K11:K64">(J11/D11)*100</f>
        <v>#DIV/0!</v>
      </c>
      <c r="L11" s="33" t="e">
        <f>H11/E11*100</f>
        <v>#DIV/0!</v>
      </c>
      <c r="M11" s="91"/>
    </row>
    <row r="12" spans="1:13" s="24" customFormat="1" ht="23.25" thickBot="1">
      <c r="A12" s="98"/>
      <c r="B12" s="101"/>
      <c r="C12" s="73" t="s">
        <v>11</v>
      </c>
      <c r="D12" s="28">
        <v>11114.57</v>
      </c>
      <c r="E12" s="26"/>
      <c r="F12" s="28"/>
      <c r="G12" s="28"/>
      <c r="H12" s="28"/>
      <c r="I12" s="28"/>
      <c r="J12" s="27">
        <f t="shared" si="1"/>
        <v>0</v>
      </c>
      <c r="K12" s="34">
        <f>SUM(J12/D12*100)</f>
        <v>0</v>
      </c>
      <c r="L12" s="35" t="e">
        <f>SUM(H12/E12*100)</f>
        <v>#DIV/0!</v>
      </c>
      <c r="M12" s="92"/>
    </row>
    <row r="13" spans="1:13" s="23" customFormat="1" ht="15">
      <c r="A13" s="105">
        <v>2</v>
      </c>
      <c r="B13" s="117" t="s">
        <v>16</v>
      </c>
      <c r="C13" s="162" t="s">
        <v>6</v>
      </c>
      <c r="D13" s="29">
        <f>SUM(D14,D15,D16,D17,D18)</f>
        <v>67102.893</v>
      </c>
      <c r="E13" s="29">
        <f aca="true" t="shared" si="3" ref="E13:J13">SUM(E14:E18)</f>
        <v>6382.78</v>
      </c>
      <c r="F13" s="29">
        <f t="shared" si="3"/>
        <v>38870.18</v>
      </c>
      <c r="G13" s="29">
        <f t="shared" si="3"/>
        <v>4916.91</v>
      </c>
      <c r="H13" s="29">
        <f t="shared" si="3"/>
        <v>4916.91</v>
      </c>
      <c r="I13" s="29">
        <f t="shared" si="3"/>
        <v>0</v>
      </c>
      <c r="J13" s="29">
        <f t="shared" si="3"/>
        <v>43787.090000000004</v>
      </c>
      <c r="K13" s="30">
        <f>SUM(J13/D13*100)</f>
        <v>65.25365456300074</v>
      </c>
      <c r="L13" s="31">
        <f>SUM(H13/E13*100)</f>
        <v>77.03398832483651</v>
      </c>
      <c r="M13" s="141"/>
    </row>
    <row r="14" spans="1:13" s="23" customFormat="1" ht="22.5">
      <c r="A14" s="106"/>
      <c r="B14" s="118"/>
      <c r="C14" s="55" t="s">
        <v>7</v>
      </c>
      <c r="D14" s="27">
        <v>2740.404</v>
      </c>
      <c r="E14" s="27"/>
      <c r="F14" s="27">
        <v>2658.81</v>
      </c>
      <c r="G14" s="27"/>
      <c r="H14" s="27"/>
      <c r="I14" s="27"/>
      <c r="J14" s="27">
        <f t="shared" si="1"/>
        <v>2658.81</v>
      </c>
      <c r="K14" s="32">
        <f>SUM(J14/D14*100)</f>
        <v>97.02255579834214</v>
      </c>
      <c r="L14" s="33" t="e">
        <f>SUM(H14/E14*100)</f>
        <v>#DIV/0!</v>
      </c>
      <c r="M14" s="142"/>
    </row>
    <row r="15" spans="1:13" s="23" customFormat="1" ht="23.25">
      <c r="A15" s="106"/>
      <c r="B15" s="118"/>
      <c r="C15" s="163" t="s">
        <v>8</v>
      </c>
      <c r="D15" s="27">
        <v>43541.939</v>
      </c>
      <c r="E15" s="27">
        <v>4912.73</v>
      </c>
      <c r="F15" s="27">
        <v>20522.27</v>
      </c>
      <c r="G15" s="27">
        <v>3842.88</v>
      </c>
      <c r="H15" s="27">
        <v>3842.88</v>
      </c>
      <c r="I15" s="27"/>
      <c r="J15" s="27">
        <f>SUM(F15+H15)</f>
        <v>24365.15</v>
      </c>
      <c r="K15" s="32">
        <f>SUM(J15/D15*100)</f>
        <v>55.95788924328795</v>
      </c>
      <c r="L15" s="33">
        <f>SUM(H15/E15*100)</f>
        <v>78.22290254094975</v>
      </c>
      <c r="M15" s="142"/>
    </row>
    <row r="16" spans="1:13" s="24" customFormat="1" ht="33.75">
      <c r="A16" s="106"/>
      <c r="B16" s="118"/>
      <c r="C16" s="55" t="s">
        <v>9</v>
      </c>
      <c r="D16" s="27">
        <v>11819.15</v>
      </c>
      <c r="E16" s="27">
        <v>1470.05</v>
      </c>
      <c r="F16" s="27">
        <v>6687.7</v>
      </c>
      <c r="G16" s="27">
        <v>1074.03</v>
      </c>
      <c r="H16" s="27">
        <v>1074.03</v>
      </c>
      <c r="I16" s="27"/>
      <c r="J16" s="27">
        <f t="shared" si="1"/>
        <v>7761.73</v>
      </c>
      <c r="K16" s="32">
        <f>SUM(J16/D16*100)</f>
        <v>65.67079696932521</v>
      </c>
      <c r="L16" s="33">
        <f>SUM(H16/E16*100)</f>
        <v>73.06078024556987</v>
      </c>
      <c r="M16" s="142"/>
    </row>
    <row r="17" spans="1:13" s="24" customFormat="1" ht="67.5">
      <c r="A17" s="106"/>
      <c r="B17" s="118"/>
      <c r="C17" s="55" t="s">
        <v>37</v>
      </c>
      <c r="D17" s="27"/>
      <c r="E17" s="27"/>
      <c r="F17" s="27"/>
      <c r="G17" s="27"/>
      <c r="H17" s="27"/>
      <c r="I17" s="27"/>
      <c r="J17" s="27">
        <f t="shared" si="1"/>
        <v>0</v>
      </c>
      <c r="K17" s="32" t="e">
        <f>(J17/D17)*100</f>
        <v>#DIV/0!</v>
      </c>
      <c r="L17" s="33" t="e">
        <f>H17/E17*100</f>
        <v>#DIV/0!</v>
      </c>
      <c r="M17" s="142"/>
    </row>
    <row r="18" spans="1:13" s="24" customFormat="1" ht="23.25" thickBot="1">
      <c r="A18" s="107"/>
      <c r="B18" s="119"/>
      <c r="C18" s="164" t="s">
        <v>11</v>
      </c>
      <c r="D18" s="59">
        <v>9001.4</v>
      </c>
      <c r="E18" s="59"/>
      <c r="F18" s="59">
        <v>9001.4</v>
      </c>
      <c r="G18" s="59">
        <v>0</v>
      </c>
      <c r="H18" s="59"/>
      <c r="I18" s="59"/>
      <c r="J18" s="27">
        <f t="shared" si="1"/>
        <v>9001.4</v>
      </c>
      <c r="K18" s="60">
        <f>SUM(J18/D18*100)</f>
        <v>100</v>
      </c>
      <c r="L18" s="165" t="e">
        <f>SUM(H18/E18*100)</f>
        <v>#DIV/0!</v>
      </c>
      <c r="M18" s="143"/>
    </row>
    <row r="19" spans="1:13" s="23" customFormat="1" ht="15">
      <c r="A19" s="105">
        <v>3</v>
      </c>
      <c r="B19" s="117" t="s">
        <v>25</v>
      </c>
      <c r="C19" s="69" t="s">
        <v>6</v>
      </c>
      <c r="D19" s="53">
        <f>SUM(D20,D21,D22,D23,D24)</f>
        <v>999.2</v>
      </c>
      <c r="E19" s="53">
        <f aca="true" t="shared" si="4" ref="E19:J19">SUM(E20:E24)</f>
        <v>250</v>
      </c>
      <c r="F19" s="53">
        <f t="shared" si="4"/>
        <v>249.2</v>
      </c>
      <c r="G19" s="53">
        <f t="shared" si="4"/>
        <v>39.15</v>
      </c>
      <c r="H19" s="53">
        <f t="shared" si="4"/>
        <v>39.15</v>
      </c>
      <c r="I19" s="53">
        <f t="shared" si="4"/>
        <v>0</v>
      </c>
      <c r="J19" s="53">
        <f t="shared" si="4"/>
        <v>288.34999999999997</v>
      </c>
      <c r="K19" s="30">
        <f t="shared" si="2"/>
        <v>28.858086469175337</v>
      </c>
      <c r="L19" s="30">
        <f>SUM(H19/E19*100)</f>
        <v>15.659999999999998</v>
      </c>
      <c r="M19" s="85"/>
    </row>
    <row r="20" spans="1:13" s="24" customFormat="1" ht="22.5">
      <c r="A20" s="106"/>
      <c r="B20" s="118"/>
      <c r="C20" s="55" t="s">
        <v>7</v>
      </c>
      <c r="D20" s="27"/>
      <c r="E20" s="27"/>
      <c r="F20" s="27"/>
      <c r="G20" s="27"/>
      <c r="H20" s="27"/>
      <c r="I20" s="27"/>
      <c r="J20" s="27">
        <f t="shared" si="1"/>
        <v>0</v>
      </c>
      <c r="K20" s="32" t="e">
        <f t="shared" si="2"/>
        <v>#DIV/0!</v>
      </c>
      <c r="L20" s="32" t="e">
        <f>H20/E20*100</f>
        <v>#DIV/0!</v>
      </c>
      <c r="M20" s="85"/>
    </row>
    <row r="21" spans="1:13" s="24" customFormat="1" ht="22.5">
      <c r="A21" s="106"/>
      <c r="B21" s="118"/>
      <c r="C21" s="55" t="s">
        <v>8</v>
      </c>
      <c r="D21" s="27"/>
      <c r="E21" s="27"/>
      <c r="F21" s="27"/>
      <c r="G21" s="27"/>
      <c r="H21" s="27"/>
      <c r="I21" s="27"/>
      <c r="J21" s="27">
        <f t="shared" si="1"/>
        <v>0</v>
      </c>
      <c r="K21" s="32" t="e">
        <f t="shared" si="2"/>
        <v>#DIV/0!</v>
      </c>
      <c r="L21" s="32" t="e">
        <f>SUM(H21/E21*100)</f>
        <v>#DIV/0!</v>
      </c>
      <c r="M21" s="85"/>
    </row>
    <row r="22" spans="1:13" s="24" customFormat="1" ht="33.75">
      <c r="A22" s="106"/>
      <c r="B22" s="118"/>
      <c r="C22" s="55" t="s">
        <v>9</v>
      </c>
      <c r="D22" s="27">
        <v>999.2</v>
      </c>
      <c r="E22" s="27">
        <v>250</v>
      </c>
      <c r="F22" s="27">
        <v>249.2</v>
      </c>
      <c r="G22" s="27">
        <v>39.15</v>
      </c>
      <c r="H22" s="27">
        <v>39.15</v>
      </c>
      <c r="I22" s="27"/>
      <c r="J22" s="27">
        <f t="shared" si="1"/>
        <v>288.34999999999997</v>
      </c>
      <c r="K22" s="32">
        <f t="shared" si="2"/>
        <v>28.858086469175337</v>
      </c>
      <c r="L22" s="32">
        <f>SUM(H22/E22*100)</f>
        <v>15.659999999999998</v>
      </c>
      <c r="M22" s="85"/>
    </row>
    <row r="23" spans="1:13" s="24" customFormat="1" ht="33.75">
      <c r="A23" s="106"/>
      <c r="B23" s="118"/>
      <c r="C23" s="55" t="s">
        <v>15</v>
      </c>
      <c r="D23" s="27"/>
      <c r="E23" s="27"/>
      <c r="F23" s="27"/>
      <c r="G23" s="27"/>
      <c r="H23" s="27"/>
      <c r="I23" s="27"/>
      <c r="J23" s="27">
        <f t="shared" si="1"/>
        <v>0</v>
      </c>
      <c r="K23" s="32" t="e">
        <f t="shared" si="2"/>
        <v>#DIV/0!</v>
      </c>
      <c r="L23" s="32" t="e">
        <f>SUM(H23/E23*100)</f>
        <v>#DIV/0!</v>
      </c>
      <c r="M23" s="85"/>
    </row>
    <row r="24" spans="1:13" s="24" customFormat="1" ht="23.25" thickBot="1">
      <c r="A24" s="107"/>
      <c r="B24" s="119"/>
      <c r="C24" s="70" t="s">
        <v>11</v>
      </c>
      <c r="D24" s="71"/>
      <c r="E24" s="71"/>
      <c r="F24" s="39"/>
      <c r="G24" s="39"/>
      <c r="H24" s="39"/>
      <c r="I24" s="39"/>
      <c r="J24" s="27">
        <f t="shared" si="1"/>
        <v>0</v>
      </c>
      <c r="K24" s="34"/>
      <c r="L24" s="32" t="e">
        <f>SUM(H24/E24*100)</f>
        <v>#DIV/0!</v>
      </c>
      <c r="M24" s="86"/>
    </row>
    <row r="25" spans="1:13" s="24" customFormat="1" ht="15">
      <c r="A25" s="74">
        <v>4</v>
      </c>
      <c r="B25" s="117" t="s">
        <v>38</v>
      </c>
      <c r="C25" s="36" t="s">
        <v>6</v>
      </c>
      <c r="D25" s="29">
        <f aca="true" t="shared" si="5" ref="D25:J25">SUM(D26:D30)</f>
        <v>636.7</v>
      </c>
      <c r="E25" s="29">
        <f t="shared" si="5"/>
        <v>60</v>
      </c>
      <c r="F25" s="29">
        <f t="shared" si="5"/>
        <v>271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271</v>
      </c>
      <c r="K25" s="30">
        <f>SUM(J25/D25*100)</f>
        <v>42.56321658551908</v>
      </c>
      <c r="L25" s="30">
        <f>SUM(H25/E25*100)</f>
        <v>0</v>
      </c>
      <c r="M25" s="114"/>
    </row>
    <row r="26" spans="1:13" s="24" customFormat="1" ht="27">
      <c r="A26" s="75"/>
      <c r="B26" s="118"/>
      <c r="C26" s="37" t="s">
        <v>7</v>
      </c>
      <c r="D26" s="27"/>
      <c r="E26" s="27">
        <v>0</v>
      </c>
      <c r="F26" s="27"/>
      <c r="G26" s="27"/>
      <c r="H26" s="27"/>
      <c r="I26" s="27"/>
      <c r="J26" s="27">
        <f t="shared" si="1"/>
        <v>0</v>
      </c>
      <c r="K26" s="32" t="e">
        <f>SUM(J26/D26*100)</f>
        <v>#DIV/0!</v>
      </c>
      <c r="L26" s="32" t="e">
        <f>H26/E26*100</f>
        <v>#DIV/0!</v>
      </c>
      <c r="M26" s="115"/>
    </row>
    <row r="27" spans="1:13" s="24" customFormat="1" ht="27">
      <c r="A27" s="75"/>
      <c r="B27" s="118"/>
      <c r="C27" s="37" t="s">
        <v>8</v>
      </c>
      <c r="D27" s="27">
        <v>286</v>
      </c>
      <c r="E27" s="27">
        <v>0</v>
      </c>
      <c r="F27" s="27">
        <v>143</v>
      </c>
      <c r="G27" s="27"/>
      <c r="H27" s="27"/>
      <c r="I27" s="27"/>
      <c r="J27" s="27">
        <f t="shared" si="1"/>
        <v>143</v>
      </c>
      <c r="K27" s="32">
        <f>SUM(J27/D27*100)</f>
        <v>50</v>
      </c>
      <c r="L27" s="32" t="e">
        <f>SUM(H27/E27*100)</f>
        <v>#DIV/0!</v>
      </c>
      <c r="M27" s="115"/>
    </row>
    <row r="28" spans="1:13" s="24" customFormat="1" ht="40.5">
      <c r="A28" s="75"/>
      <c r="B28" s="118"/>
      <c r="C28" s="37" t="s">
        <v>9</v>
      </c>
      <c r="D28" s="27">
        <v>350.7</v>
      </c>
      <c r="E28" s="27">
        <v>60</v>
      </c>
      <c r="F28" s="27">
        <v>128</v>
      </c>
      <c r="G28" s="27"/>
      <c r="H28" s="27"/>
      <c r="I28" s="27"/>
      <c r="J28" s="27">
        <f t="shared" si="1"/>
        <v>128</v>
      </c>
      <c r="K28" s="32">
        <f>SUM(J28/D28*100)</f>
        <v>36.498431708012546</v>
      </c>
      <c r="L28" s="32">
        <f>SUM(H28/E28*100)</f>
        <v>0</v>
      </c>
      <c r="M28" s="115"/>
    </row>
    <row r="29" spans="1:13" s="24" customFormat="1" ht="15">
      <c r="A29" s="75"/>
      <c r="B29" s="118"/>
      <c r="C29" s="37"/>
      <c r="D29" s="27"/>
      <c r="E29" s="27"/>
      <c r="F29" s="27"/>
      <c r="G29" s="27"/>
      <c r="H29" s="27"/>
      <c r="I29" s="27"/>
      <c r="J29" s="27">
        <f t="shared" si="1"/>
        <v>0</v>
      </c>
      <c r="K29" s="32" t="e">
        <f>(J29/D29)*100</f>
        <v>#DIV/0!</v>
      </c>
      <c r="L29" s="32" t="e">
        <f>SUM(H29/E29*100)</f>
        <v>#DIV/0!</v>
      </c>
      <c r="M29" s="115"/>
    </row>
    <row r="30" spans="1:13" s="24" customFormat="1" ht="41.25" thickBot="1">
      <c r="A30" s="76"/>
      <c r="B30" s="119"/>
      <c r="C30" s="38" t="s">
        <v>11</v>
      </c>
      <c r="D30" s="39"/>
      <c r="E30" s="39"/>
      <c r="F30" s="39"/>
      <c r="G30" s="39"/>
      <c r="H30" s="39"/>
      <c r="I30" s="39"/>
      <c r="J30" s="27">
        <f t="shared" si="1"/>
        <v>0</v>
      </c>
      <c r="K30" s="34" t="e">
        <f>SUM(J30/D30*100)</f>
        <v>#DIV/0!</v>
      </c>
      <c r="L30" s="32" t="e">
        <f>SUM(H30/E30*100)</f>
        <v>#DIV/0!</v>
      </c>
      <c r="M30" s="116"/>
    </row>
    <row r="31" spans="1:13" s="23" customFormat="1" ht="15" customHeight="1">
      <c r="A31" s="105">
        <v>5</v>
      </c>
      <c r="B31" s="117" t="s">
        <v>14</v>
      </c>
      <c r="C31" s="36" t="s">
        <v>6</v>
      </c>
      <c r="D31" s="29">
        <f>SUM(D32,D33,D34,D35,D36)</f>
        <v>20833.12</v>
      </c>
      <c r="E31" s="29">
        <f aca="true" t="shared" si="6" ref="E31:J31">SUM(E32:E36)</f>
        <v>7387.99</v>
      </c>
      <c r="F31" s="29">
        <f t="shared" si="6"/>
        <v>13445.132</v>
      </c>
      <c r="G31" s="29">
        <f t="shared" si="6"/>
        <v>6298.3</v>
      </c>
      <c r="H31" s="29">
        <f t="shared" si="6"/>
        <v>6298.3</v>
      </c>
      <c r="I31" s="29">
        <f t="shared" si="6"/>
        <v>0</v>
      </c>
      <c r="J31" s="29">
        <f t="shared" si="6"/>
        <v>19743.432</v>
      </c>
      <c r="K31" s="30">
        <v>28.85</v>
      </c>
      <c r="L31" s="30">
        <f>SUM(H31/E31*100)</f>
        <v>85.25052145441452</v>
      </c>
      <c r="M31" s="120"/>
    </row>
    <row r="32" spans="1:13" s="24" customFormat="1" ht="27">
      <c r="A32" s="106"/>
      <c r="B32" s="118"/>
      <c r="C32" s="37" t="s">
        <v>7</v>
      </c>
      <c r="D32" s="27"/>
      <c r="E32" s="27">
        <v>0</v>
      </c>
      <c r="F32" s="27">
        <v>0</v>
      </c>
      <c r="G32" s="27"/>
      <c r="H32" s="27"/>
      <c r="I32" s="27"/>
      <c r="J32" s="27">
        <f t="shared" si="1"/>
        <v>0</v>
      </c>
      <c r="K32" s="32" t="e">
        <f t="shared" si="2"/>
        <v>#DIV/0!</v>
      </c>
      <c r="L32" s="32" t="e">
        <f>H32/E32*100</f>
        <v>#DIV/0!</v>
      </c>
      <c r="M32" s="121"/>
    </row>
    <row r="33" spans="1:13" s="24" customFormat="1" ht="27">
      <c r="A33" s="106"/>
      <c r="B33" s="118"/>
      <c r="C33" s="37" t="s">
        <v>8</v>
      </c>
      <c r="D33" s="27">
        <v>13127.2</v>
      </c>
      <c r="E33" s="27">
        <v>5268.12</v>
      </c>
      <c r="F33" s="27">
        <v>7859.08</v>
      </c>
      <c r="G33" s="27">
        <v>4975.657</v>
      </c>
      <c r="H33" s="27">
        <v>4975.657</v>
      </c>
      <c r="I33" s="27"/>
      <c r="J33" s="27">
        <f t="shared" si="1"/>
        <v>12834.737000000001</v>
      </c>
      <c r="K33" s="32">
        <f t="shared" si="2"/>
        <v>97.77208391736242</v>
      </c>
      <c r="L33" s="32">
        <f>SUM(H33/E33*100)</f>
        <v>94.4484370135836</v>
      </c>
      <c r="M33" s="121"/>
    </row>
    <row r="34" spans="1:13" s="24" customFormat="1" ht="40.5">
      <c r="A34" s="106"/>
      <c r="B34" s="118"/>
      <c r="C34" s="37" t="s">
        <v>9</v>
      </c>
      <c r="D34" s="27">
        <v>7685.12</v>
      </c>
      <c r="E34" s="27">
        <v>2119.87</v>
      </c>
      <c r="F34" s="27">
        <v>5565.252</v>
      </c>
      <c r="G34" s="27">
        <v>1322.643</v>
      </c>
      <c r="H34" s="27">
        <v>1322.643</v>
      </c>
      <c r="I34" s="27"/>
      <c r="J34" s="27">
        <f t="shared" si="1"/>
        <v>6887.895</v>
      </c>
      <c r="K34" s="32">
        <f t="shared" si="2"/>
        <v>89.62638189123918</v>
      </c>
      <c r="L34" s="32">
        <f>SUM(H34/E34*100)</f>
        <v>62.392646718902576</v>
      </c>
      <c r="M34" s="121"/>
    </row>
    <row r="35" spans="1:13" s="24" customFormat="1" ht="15">
      <c r="A35" s="106"/>
      <c r="B35" s="118"/>
      <c r="C35" s="37"/>
      <c r="D35" s="27"/>
      <c r="E35" s="27"/>
      <c r="F35" s="27"/>
      <c r="G35" s="27"/>
      <c r="H35" s="27"/>
      <c r="I35" s="27"/>
      <c r="J35" s="27">
        <f t="shared" si="1"/>
        <v>0</v>
      </c>
      <c r="K35" s="32" t="e">
        <f t="shared" si="2"/>
        <v>#DIV/0!</v>
      </c>
      <c r="L35" s="32" t="e">
        <f>SUM(H35/E35*100)</f>
        <v>#DIV/0!</v>
      </c>
      <c r="M35" s="121"/>
    </row>
    <row r="36" spans="1:13" s="24" customFormat="1" ht="41.25" thickBot="1">
      <c r="A36" s="107"/>
      <c r="B36" s="119"/>
      <c r="C36" s="38" t="s">
        <v>11</v>
      </c>
      <c r="D36" s="39">
        <v>20.8</v>
      </c>
      <c r="E36" s="39"/>
      <c r="F36" s="39">
        <v>20.8</v>
      </c>
      <c r="G36" s="39"/>
      <c r="H36" s="39"/>
      <c r="I36" s="39"/>
      <c r="J36" s="27">
        <f t="shared" si="1"/>
        <v>20.8</v>
      </c>
      <c r="K36" s="32">
        <f t="shared" si="2"/>
        <v>100</v>
      </c>
      <c r="L36" s="32" t="e">
        <f>SUM(H36/E36*100)</f>
        <v>#DIV/0!</v>
      </c>
      <c r="M36" s="121"/>
    </row>
    <row r="37" spans="1:13" s="23" customFormat="1" ht="15" customHeight="1">
      <c r="A37" s="105">
        <v>6</v>
      </c>
      <c r="B37" s="123" t="s">
        <v>39</v>
      </c>
      <c r="C37" s="36" t="s">
        <v>6</v>
      </c>
      <c r="D37" s="29">
        <f aca="true" t="shared" si="7" ref="D37:I37">SUM(D38,D39,D40,D41,D42)</f>
        <v>14221.514</v>
      </c>
      <c r="E37" s="29">
        <f t="shared" si="7"/>
        <v>3034.214</v>
      </c>
      <c r="F37" s="29">
        <f t="shared" si="7"/>
        <v>8866.55</v>
      </c>
      <c r="G37" s="29">
        <f t="shared" si="7"/>
        <v>1798.74</v>
      </c>
      <c r="H37" s="29">
        <f t="shared" si="7"/>
        <v>1798.74</v>
      </c>
      <c r="I37" s="29">
        <f t="shared" si="7"/>
        <v>0</v>
      </c>
      <c r="J37" s="29">
        <f>SUM(J38:J42)</f>
        <v>10665.289999999999</v>
      </c>
      <c r="K37" s="30">
        <f t="shared" si="2"/>
        <v>74.99405478207173</v>
      </c>
      <c r="L37" s="30">
        <f>SUM(H37/E37*100)</f>
        <v>59.281909581855466</v>
      </c>
      <c r="M37" s="40"/>
    </row>
    <row r="38" spans="1:13" s="24" customFormat="1" ht="27">
      <c r="A38" s="106"/>
      <c r="B38" s="124"/>
      <c r="C38" s="41" t="s">
        <v>7</v>
      </c>
      <c r="D38" s="27"/>
      <c r="E38" s="27"/>
      <c r="F38" s="27"/>
      <c r="G38" s="27"/>
      <c r="H38" s="27"/>
      <c r="I38" s="27"/>
      <c r="J38" s="27">
        <f t="shared" si="1"/>
        <v>0</v>
      </c>
      <c r="K38" s="32" t="e">
        <f t="shared" si="2"/>
        <v>#DIV/0!</v>
      </c>
      <c r="L38" s="32" t="e">
        <f>H38/E38*100</f>
        <v>#DIV/0!</v>
      </c>
      <c r="M38" s="42"/>
    </row>
    <row r="39" spans="1:13" s="24" customFormat="1" ht="27">
      <c r="A39" s="106"/>
      <c r="B39" s="124"/>
      <c r="C39" s="41" t="s">
        <v>8</v>
      </c>
      <c r="D39" s="27"/>
      <c r="E39" s="27"/>
      <c r="F39" s="27"/>
      <c r="G39" s="27"/>
      <c r="H39" s="27"/>
      <c r="I39" s="27"/>
      <c r="J39" s="27">
        <f t="shared" si="1"/>
        <v>0</v>
      </c>
      <c r="K39" s="32" t="e">
        <f t="shared" si="2"/>
        <v>#DIV/0!</v>
      </c>
      <c r="L39" s="32" t="e">
        <f>SUM(H39/E39*100)</f>
        <v>#DIV/0!</v>
      </c>
      <c r="M39" s="42"/>
    </row>
    <row r="40" spans="1:13" s="24" customFormat="1" ht="40.5">
      <c r="A40" s="106"/>
      <c r="B40" s="124"/>
      <c r="C40" s="43" t="s">
        <v>9</v>
      </c>
      <c r="D40" s="27">
        <v>14221.514</v>
      </c>
      <c r="E40" s="27">
        <v>3034.214</v>
      </c>
      <c r="F40" s="27">
        <v>8866.55</v>
      </c>
      <c r="G40" s="27">
        <v>1798.74</v>
      </c>
      <c r="H40" s="27">
        <v>1798.74</v>
      </c>
      <c r="I40" s="27"/>
      <c r="J40" s="27">
        <f t="shared" si="1"/>
        <v>10665.289999999999</v>
      </c>
      <c r="K40" s="32">
        <f t="shared" si="2"/>
        <v>74.99405478207173</v>
      </c>
      <c r="L40" s="32">
        <f>SUM(H40/E40*100)</f>
        <v>59.281909581855466</v>
      </c>
      <c r="M40" s="44"/>
    </row>
    <row r="41" spans="1:13" s="24" customFormat="1" ht="15">
      <c r="A41" s="106"/>
      <c r="B41" s="124"/>
      <c r="C41" s="45"/>
      <c r="D41" s="27"/>
      <c r="E41" s="27"/>
      <c r="F41" s="27"/>
      <c r="G41" s="27"/>
      <c r="H41" s="27"/>
      <c r="I41" s="27"/>
      <c r="J41" s="27">
        <f t="shared" si="1"/>
        <v>0</v>
      </c>
      <c r="K41" s="32" t="e">
        <f>(J41/D41)*100</f>
        <v>#DIV/0!</v>
      </c>
      <c r="L41" s="32" t="e">
        <f>SUM(H41/E41*100)</f>
        <v>#DIV/0!</v>
      </c>
      <c r="M41" s="42"/>
    </row>
    <row r="42" spans="1:13" s="24" customFormat="1" ht="41.25" thickBot="1">
      <c r="A42" s="107"/>
      <c r="B42" s="125"/>
      <c r="C42" s="38" t="s">
        <v>11</v>
      </c>
      <c r="D42" s="39"/>
      <c r="E42" s="39"/>
      <c r="F42" s="39"/>
      <c r="G42" s="39"/>
      <c r="H42" s="39"/>
      <c r="I42" s="39"/>
      <c r="J42" s="27">
        <f t="shared" si="1"/>
        <v>0</v>
      </c>
      <c r="K42" s="34" t="e">
        <f t="shared" si="2"/>
        <v>#DIV/0!</v>
      </c>
      <c r="L42" s="32" t="e">
        <f>SUM(H42/E42*100)</f>
        <v>#DIV/0!</v>
      </c>
      <c r="M42" s="46"/>
    </row>
    <row r="43" spans="1:13" s="23" customFormat="1" ht="15" customHeight="1">
      <c r="A43" s="105">
        <v>7</v>
      </c>
      <c r="B43" s="108" t="s">
        <v>40</v>
      </c>
      <c r="C43" s="36" t="s">
        <v>6</v>
      </c>
      <c r="D43" s="29">
        <f aca="true" t="shared" si="8" ref="D43:J43">SUM(D44:D48)</f>
        <v>15263.75</v>
      </c>
      <c r="E43" s="47">
        <f t="shared" si="8"/>
        <v>3441.45</v>
      </c>
      <c r="F43" s="29">
        <f t="shared" si="8"/>
        <v>10569.7</v>
      </c>
      <c r="G43" s="29">
        <f t="shared" si="8"/>
        <v>2586.49</v>
      </c>
      <c r="H43" s="29">
        <f t="shared" si="8"/>
        <v>2586.49</v>
      </c>
      <c r="I43" s="29">
        <f t="shared" si="8"/>
        <v>0</v>
      </c>
      <c r="J43" s="29">
        <f t="shared" si="8"/>
        <v>13156.189999999999</v>
      </c>
      <c r="K43" s="30">
        <f t="shared" si="2"/>
        <v>86.19238391614118</v>
      </c>
      <c r="L43" s="30">
        <f>SUM(H43/E43*100)</f>
        <v>75.1569832483401</v>
      </c>
      <c r="M43" s="48"/>
    </row>
    <row r="44" spans="1:13" s="25" customFormat="1" ht="27">
      <c r="A44" s="106"/>
      <c r="B44" s="109"/>
      <c r="C44" s="45" t="s">
        <v>7</v>
      </c>
      <c r="D44" s="27">
        <v>0</v>
      </c>
      <c r="E44" s="27"/>
      <c r="F44" s="27"/>
      <c r="G44" s="27"/>
      <c r="H44" s="27"/>
      <c r="I44" s="27"/>
      <c r="J44" s="27">
        <f t="shared" si="1"/>
        <v>0</v>
      </c>
      <c r="K44" s="32" t="e">
        <f t="shared" si="2"/>
        <v>#DIV/0!</v>
      </c>
      <c r="L44" s="32" t="e">
        <f>H44/E44*100</f>
        <v>#DIV/0!</v>
      </c>
      <c r="M44" s="49"/>
    </row>
    <row r="45" spans="1:13" s="25" customFormat="1" ht="27">
      <c r="A45" s="106"/>
      <c r="B45" s="109"/>
      <c r="C45" s="45" t="s">
        <v>8</v>
      </c>
      <c r="D45" s="27">
        <v>3788</v>
      </c>
      <c r="E45" s="27"/>
      <c r="F45" s="27">
        <v>3788</v>
      </c>
      <c r="G45" s="27"/>
      <c r="H45" s="27"/>
      <c r="I45" s="27"/>
      <c r="J45" s="27">
        <f t="shared" si="1"/>
        <v>3788</v>
      </c>
      <c r="K45" s="32">
        <f t="shared" si="2"/>
        <v>100</v>
      </c>
      <c r="L45" s="32" t="e">
        <f>SUM(H45/E45*100)</f>
        <v>#DIV/0!</v>
      </c>
      <c r="M45" s="49"/>
    </row>
    <row r="46" spans="1:14" s="25" customFormat="1" ht="40.5">
      <c r="A46" s="106"/>
      <c r="B46" s="109"/>
      <c r="C46" s="45" t="s">
        <v>9</v>
      </c>
      <c r="D46" s="27">
        <v>11475.75</v>
      </c>
      <c r="E46" s="27">
        <v>3441.45</v>
      </c>
      <c r="F46" s="27">
        <v>6781.7</v>
      </c>
      <c r="G46" s="27">
        <v>2586.49</v>
      </c>
      <c r="H46" s="27">
        <v>2586.49</v>
      </c>
      <c r="I46" s="27"/>
      <c r="J46" s="27">
        <f t="shared" si="1"/>
        <v>9368.189999999999</v>
      </c>
      <c r="K46" s="32">
        <f t="shared" si="2"/>
        <v>81.63466440101953</v>
      </c>
      <c r="L46" s="32">
        <f>SUM(H46/E46*100)</f>
        <v>75.1569832483401</v>
      </c>
      <c r="M46" s="49"/>
      <c r="N46" s="24"/>
    </row>
    <row r="47" spans="1:13" s="25" customFormat="1" ht="15">
      <c r="A47" s="106"/>
      <c r="B47" s="109"/>
      <c r="C47" s="45"/>
      <c r="D47" s="27"/>
      <c r="E47" s="27"/>
      <c r="F47" s="27"/>
      <c r="G47" s="27"/>
      <c r="H47" s="27"/>
      <c r="I47" s="27"/>
      <c r="J47" s="27">
        <f t="shared" si="1"/>
        <v>0</v>
      </c>
      <c r="K47" s="32" t="e">
        <f t="shared" si="2"/>
        <v>#DIV/0!</v>
      </c>
      <c r="L47" s="32" t="e">
        <f>SUM(H47/E47*100)</f>
        <v>#DIV/0!</v>
      </c>
      <c r="M47" s="49"/>
    </row>
    <row r="48" spans="1:13" s="25" customFormat="1" ht="41.25" thickBot="1">
      <c r="A48" s="107"/>
      <c r="B48" s="110"/>
      <c r="C48" s="38" t="s">
        <v>11</v>
      </c>
      <c r="D48" s="39"/>
      <c r="E48" s="39"/>
      <c r="F48" s="39"/>
      <c r="G48" s="39"/>
      <c r="H48" s="39"/>
      <c r="I48" s="39"/>
      <c r="J48" s="27">
        <f t="shared" si="1"/>
        <v>0</v>
      </c>
      <c r="K48" s="34" t="e">
        <f t="shared" si="2"/>
        <v>#DIV/0!</v>
      </c>
      <c r="L48" s="32" t="e">
        <f>SUM(H48/E48*100)</f>
        <v>#DIV/0!</v>
      </c>
      <c r="M48" s="50"/>
    </row>
    <row r="49" spans="1:13" s="25" customFormat="1" ht="15" customHeight="1">
      <c r="A49" s="74">
        <v>8</v>
      </c>
      <c r="B49" s="111" t="s">
        <v>26</v>
      </c>
      <c r="C49" s="36" t="s">
        <v>6</v>
      </c>
      <c r="D49" s="29">
        <f aca="true" t="shared" si="9" ref="D49:J49">SUM(D50:D54)</f>
        <v>4652576.119999999</v>
      </c>
      <c r="E49" s="29">
        <f t="shared" si="9"/>
        <v>774453.92</v>
      </c>
      <c r="F49" s="29">
        <f t="shared" si="9"/>
        <v>1894113.06</v>
      </c>
      <c r="G49" s="29">
        <f t="shared" si="9"/>
        <v>377893.01</v>
      </c>
      <c r="H49" s="29">
        <f t="shared" si="9"/>
        <v>377893.01</v>
      </c>
      <c r="I49" s="29">
        <f t="shared" si="9"/>
        <v>0</v>
      </c>
      <c r="J49" s="29">
        <f t="shared" si="9"/>
        <v>2272006.07</v>
      </c>
      <c r="K49" s="30">
        <f t="shared" si="2"/>
        <v>48.83329173773948</v>
      </c>
      <c r="L49" s="30">
        <f>SUM(H49/E49*100)</f>
        <v>48.79477012654284</v>
      </c>
      <c r="M49" s="132"/>
    </row>
    <row r="50" spans="1:13" s="25" customFormat="1" ht="27">
      <c r="A50" s="75"/>
      <c r="B50" s="112"/>
      <c r="C50" s="45" t="s">
        <v>7</v>
      </c>
      <c r="D50" s="27">
        <v>203750.07</v>
      </c>
      <c r="E50" s="27">
        <v>43495.2</v>
      </c>
      <c r="F50" s="27">
        <v>74872.49</v>
      </c>
      <c r="G50" s="27">
        <v>21890.66</v>
      </c>
      <c r="H50" s="27">
        <v>21890.66</v>
      </c>
      <c r="I50" s="27"/>
      <c r="J50" s="27">
        <f t="shared" si="1"/>
        <v>96763.15000000001</v>
      </c>
      <c r="K50" s="32">
        <f t="shared" si="2"/>
        <v>47.491100248456355</v>
      </c>
      <c r="L50" s="32">
        <f>H50/E50*100</f>
        <v>50.328909856719825</v>
      </c>
      <c r="M50" s="133"/>
    </row>
    <row r="51" spans="1:13" s="25" customFormat="1" ht="27">
      <c r="A51" s="75"/>
      <c r="B51" s="112"/>
      <c r="C51" s="45" t="s">
        <v>8</v>
      </c>
      <c r="D51" s="27">
        <v>2532948.86</v>
      </c>
      <c r="E51" s="27">
        <v>379559.39</v>
      </c>
      <c r="F51" s="27">
        <v>1055114.95</v>
      </c>
      <c r="G51" s="27">
        <v>207696.16</v>
      </c>
      <c r="H51" s="27">
        <v>207696.16</v>
      </c>
      <c r="I51" s="27"/>
      <c r="J51" s="27">
        <f t="shared" si="1"/>
        <v>1262811.1099999999</v>
      </c>
      <c r="K51" s="32">
        <f t="shared" si="2"/>
        <v>49.85537331377468</v>
      </c>
      <c r="L51" s="32">
        <f>SUM(H51/E51*100)</f>
        <v>54.72033243598584</v>
      </c>
      <c r="M51" s="133"/>
    </row>
    <row r="52" spans="1:13" s="25" customFormat="1" ht="40.5">
      <c r="A52" s="75"/>
      <c r="B52" s="112"/>
      <c r="C52" s="45" t="s">
        <v>9</v>
      </c>
      <c r="D52" s="27">
        <v>1915877.19</v>
      </c>
      <c r="E52" s="27">
        <v>351399.33</v>
      </c>
      <c r="F52" s="27">
        <v>764125.62</v>
      </c>
      <c r="G52" s="27">
        <v>148306.19</v>
      </c>
      <c r="H52" s="27">
        <v>148306.19</v>
      </c>
      <c r="I52" s="27"/>
      <c r="J52" s="27">
        <f t="shared" si="1"/>
        <v>912431.81</v>
      </c>
      <c r="K52" s="32">
        <f t="shared" si="2"/>
        <v>47.62475459087229</v>
      </c>
      <c r="L52" s="32">
        <f>SUM(H52/E52*100)</f>
        <v>42.20446009387667</v>
      </c>
      <c r="M52" s="133"/>
    </row>
    <row r="53" spans="1:13" s="25" customFormat="1" ht="15">
      <c r="A53" s="75"/>
      <c r="B53" s="112"/>
      <c r="C53" s="45"/>
      <c r="D53" s="27"/>
      <c r="E53" s="27"/>
      <c r="F53" s="27"/>
      <c r="G53" s="27"/>
      <c r="H53" s="27"/>
      <c r="I53" s="27"/>
      <c r="J53" s="27"/>
      <c r="K53" s="32" t="e">
        <f t="shared" si="2"/>
        <v>#DIV/0!</v>
      </c>
      <c r="L53" s="32" t="e">
        <f>SUM(H53/E53*100)</f>
        <v>#DIV/0!</v>
      </c>
      <c r="M53" s="133"/>
    </row>
    <row r="54" spans="1:13" s="25" customFormat="1" ht="26.25" customHeight="1" thickBot="1">
      <c r="A54" s="76"/>
      <c r="B54" s="113"/>
      <c r="C54" s="38" t="s">
        <v>11</v>
      </c>
      <c r="D54" s="39"/>
      <c r="E54" s="39"/>
      <c r="F54" s="39"/>
      <c r="G54" s="39"/>
      <c r="H54" s="39"/>
      <c r="I54" s="39"/>
      <c r="J54" s="39">
        <f>SUM(G54,H54)</f>
        <v>0</v>
      </c>
      <c r="K54" s="34" t="e">
        <f t="shared" si="2"/>
        <v>#DIV/0!</v>
      </c>
      <c r="L54" s="32" t="e">
        <f>SUM(H54/E54*100)</f>
        <v>#DIV/0!</v>
      </c>
      <c r="M54" s="134"/>
    </row>
    <row r="55" spans="1:13" s="25" customFormat="1" ht="30.75" customHeight="1">
      <c r="A55" s="74">
        <v>9</v>
      </c>
      <c r="B55" s="102" t="s">
        <v>50</v>
      </c>
      <c r="C55" s="36" t="s">
        <v>6</v>
      </c>
      <c r="D55" s="29">
        <f aca="true" t="shared" si="10" ref="D55:J55">SUM(D56:D60)</f>
        <v>270511.737</v>
      </c>
      <c r="E55" s="29">
        <f t="shared" si="10"/>
        <v>92699.34000000001</v>
      </c>
      <c r="F55" s="29">
        <f t="shared" si="10"/>
        <v>0</v>
      </c>
      <c r="G55" s="29">
        <f t="shared" si="10"/>
        <v>44753.32</v>
      </c>
      <c r="H55" s="29">
        <f>SUM(H56:H60)</f>
        <v>44753.32</v>
      </c>
      <c r="I55" s="29">
        <f t="shared" si="10"/>
        <v>0</v>
      </c>
      <c r="J55" s="29">
        <f t="shared" si="10"/>
        <v>44753.32</v>
      </c>
      <c r="K55" s="30">
        <f t="shared" si="2"/>
        <v>16.543947592188946</v>
      </c>
      <c r="L55" s="30">
        <f>SUM(H55/E55*100)</f>
        <v>48.27792732936393</v>
      </c>
      <c r="M55" s="141"/>
    </row>
    <row r="56" spans="1:13" s="25" customFormat="1" ht="27">
      <c r="A56" s="75"/>
      <c r="B56" s="103"/>
      <c r="C56" s="45" t="s">
        <v>7</v>
      </c>
      <c r="D56" s="27">
        <v>6562.1</v>
      </c>
      <c r="E56" s="27">
        <v>275</v>
      </c>
      <c r="F56" s="27"/>
      <c r="G56" s="27">
        <v>275</v>
      </c>
      <c r="H56" s="27">
        <v>275</v>
      </c>
      <c r="I56" s="27"/>
      <c r="J56" s="27">
        <f>SUM(F56+H56)</f>
        <v>275</v>
      </c>
      <c r="K56" s="32">
        <f t="shared" si="2"/>
        <v>4.190731625546699</v>
      </c>
      <c r="L56" s="32">
        <f>H56/E56*100</f>
        <v>100</v>
      </c>
      <c r="M56" s="142"/>
    </row>
    <row r="57" spans="1:13" s="25" customFormat="1" ht="39.75" customHeight="1">
      <c r="A57" s="75"/>
      <c r="B57" s="103"/>
      <c r="C57" s="45" t="s">
        <v>8</v>
      </c>
      <c r="D57" s="27">
        <v>40377.6</v>
      </c>
      <c r="E57" s="27">
        <v>13528.1</v>
      </c>
      <c r="F57" s="27"/>
      <c r="G57" s="27">
        <v>5013.59</v>
      </c>
      <c r="H57" s="27">
        <v>5013.59</v>
      </c>
      <c r="I57" s="27"/>
      <c r="J57" s="27">
        <f>SUM(F57+H57)</f>
        <v>5013.59</v>
      </c>
      <c r="K57" s="32">
        <f t="shared" si="2"/>
        <v>12.41676077825329</v>
      </c>
      <c r="L57" s="32">
        <f>SUM(H57/E57*100)</f>
        <v>37.06056282848294</v>
      </c>
      <c r="M57" s="142"/>
    </row>
    <row r="58" spans="1:13" s="25" customFormat="1" ht="40.5">
      <c r="A58" s="75"/>
      <c r="B58" s="103"/>
      <c r="C58" s="45" t="s">
        <v>9</v>
      </c>
      <c r="D58" s="27">
        <v>214747.037</v>
      </c>
      <c r="E58" s="27">
        <v>75971.24</v>
      </c>
      <c r="F58" s="27"/>
      <c r="G58" s="27">
        <v>38086.6</v>
      </c>
      <c r="H58" s="27">
        <v>38086.6</v>
      </c>
      <c r="I58" s="27"/>
      <c r="J58" s="27">
        <f>SUM(F58+H58)</f>
        <v>38086.6</v>
      </c>
      <c r="K58" s="32">
        <f t="shared" si="2"/>
        <v>17.735564845069316</v>
      </c>
      <c r="L58" s="32">
        <f>SUM(H58/E58*100)</f>
        <v>50.132918720294676</v>
      </c>
      <c r="M58" s="142"/>
    </row>
    <row r="59" spans="1:13" s="25" customFormat="1" ht="15">
      <c r="A59" s="75"/>
      <c r="B59" s="103"/>
      <c r="C59" s="45"/>
      <c r="D59" s="51"/>
      <c r="E59" s="51"/>
      <c r="F59" s="51"/>
      <c r="G59" s="51"/>
      <c r="H59" s="51"/>
      <c r="I59" s="51"/>
      <c r="J59" s="27">
        <f>SUM(F59+H59)</f>
        <v>0</v>
      </c>
      <c r="K59" s="32" t="e">
        <f>(#REF!/D59)*100</f>
        <v>#REF!</v>
      </c>
      <c r="L59" s="32" t="e">
        <f>SUM(H59/E59*100)</f>
        <v>#DIV/0!</v>
      </c>
      <c r="M59" s="142"/>
    </row>
    <row r="60" spans="1:13" s="25" customFormat="1" ht="25.5" customHeight="1" thickBot="1">
      <c r="A60" s="76"/>
      <c r="B60" s="104"/>
      <c r="C60" s="38" t="s">
        <v>11</v>
      </c>
      <c r="D60" s="52">
        <v>8825</v>
      </c>
      <c r="E60" s="52">
        <v>2925</v>
      </c>
      <c r="F60" s="52"/>
      <c r="G60" s="52">
        <v>1378.13</v>
      </c>
      <c r="H60" s="52">
        <v>1378.13</v>
      </c>
      <c r="I60" s="52"/>
      <c r="J60" s="27">
        <f>SUM(F60+H60)</f>
        <v>1378.13</v>
      </c>
      <c r="K60" s="34">
        <f>J60/D60*100</f>
        <v>15.616203966005667</v>
      </c>
      <c r="L60" s="32">
        <f>SUM(H60/E60*100)</f>
        <v>47.11555555555556</v>
      </c>
      <c r="M60" s="143"/>
    </row>
    <row r="61" spans="1:13" s="25" customFormat="1" ht="15" customHeight="1">
      <c r="A61" s="74">
        <v>10</v>
      </c>
      <c r="B61" s="138" t="s">
        <v>41</v>
      </c>
      <c r="C61" s="36" t="s">
        <v>6</v>
      </c>
      <c r="D61" s="53">
        <f>SUM(D62,D63,D64,D65,D66)</f>
        <v>5088</v>
      </c>
      <c r="E61" s="53">
        <f aca="true" t="shared" si="11" ref="E61:J61">SUM(E62:E66)</f>
        <v>2546</v>
      </c>
      <c r="F61" s="29">
        <f>SUM(F62:F66)</f>
        <v>0</v>
      </c>
      <c r="G61" s="53">
        <f t="shared" si="11"/>
        <v>692.28</v>
      </c>
      <c r="H61" s="53">
        <f t="shared" si="11"/>
        <v>692.28</v>
      </c>
      <c r="I61" s="53">
        <f t="shared" si="11"/>
        <v>0</v>
      </c>
      <c r="J61" s="29">
        <f t="shared" si="11"/>
        <v>692.28</v>
      </c>
      <c r="K61" s="30">
        <f t="shared" si="2"/>
        <v>13.606132075471697</v>
      </c>
      <c r="L61" s="30">
        <f>SUM(H61/E61*100)</f>
        <v>27.190887666928514</v>
      </c>
      <c r="M61" s="156"/>
    </row>
    <row r="62" spans="1:13" s="25" customFormat="1" ht="27">
      <c r="A62" s="75"/>
      <c r="B62" s="139"/>
      <c r="C62" s="45" t="s">
        <v>7</v>
      </c>
      <c r="D62" s="27"/>
      <c r="E62" s="27"/>
      <c r="F62" s="27"/>
      <c r="G62" s="27"/>
      <c r="H62" s="27"/>
      <c r="I62" s="27"/>
      <c r="J62" s="27">
        <f>SUM(F62+H62)</f>
        <v>0</v>
      </c>
      <c r="K62" s="32" t="e">
        <f t="shared" si="2"/>
        <v>#DIV/0!</v>
      </c>
      <c r="L62" s="32" t="e">
        <f>H62/E62*100</f>
        <v>#DIV/0!</v>
      </c>
      <c r="M62" s="157"/>
    </row>
    <row r="63" spans="1:13" s="25" customFormat="1" ht="27">
      <c r="A63" s="75"/>
      <c r="B63" s="139"/>
      <c r="C63" s="45" t="s">
        <v>8</v>
      </c>
      <c r="D63" s="27"/>
      <c r="E63" s="27"/>
      <c r="F63" s="27"/>
      <c r="G63" s="27"/>
      <c r="H63" s="27"/>
      <c r="I63" s="27"/>
      <c r="J63" s="27">
        <f>SUM(F63+H63)</f>
        <v>0</v>
      </c>
      <c r="K63" s="32" t="e">
        <f t="shared" si="2"/>
        <v>#DIV/0!</v>
      </c>
      <c r="L63" s="32" t="e">
        <f>SUM(H63/E63*100)</f>
        <v>#DIV/0!</v>
      </c>
      <c r="M63" s="157"/>
    </row>
    <row r="64" spans="1:14" s="25" customFormat="1" ht="40.5">
      <c r="A64" s="75"/>
      <c r="B64" s="139"/>
      <c r="C64" s="45" t="s">
        <v>9</v>
      </c>
      <c r="D64" s="27">
        <v>5088</v>
      </c>
      <c r="E64" s="27">
        <v>2546</v>
      </c>
      <c r="F64" s="27"/>
      <c r="G64" s="27">
        <v>692.28</v>
      </c>
      <c r="H64" s="54">
        <v>692.28</v>
      </c>
      <c r="I64" s="27"/>
      <c r="J64" s="27">
        <f>SUM(F64+H64)</f>
        <v>692.28</v>
      </c>
      <c r="K64" s="32">
        <f t="shared" si="2"/>
        <v>13.606132075471697</v>
      </c>
      <c r="L64" s="32">
        <f>SUM(H64/E64*100)</f>
        <v>27.190887666928514</v>
      </c>
      <c r="M64" s="157"/>
      <c r="N64" s="24"/>
    </row>
    <row r="65" spans="1:13" s="25" customFormat="1" ht="80.25" customHeight="1">
      <c r="A65" s="75"/>
      <c r="B65" s="139"/>
      <c r="C65" s="55" t="s">
        <v>36</v>
      </c>
      <c r="D65" s="56"/>
      <c r="E65" s="56"/>
      <c r="F65" s="27"/>
      <c r="G65" s="56"/>
      <c r="H65" s="56"/>
      <c r="I65" s="56"/>
      <c r="J65" s="56">
        <f>SUM(F65+H65)</f>
        <v>0</v>
      </c>
      <c r="K65" s="32" t="e">
        <f>(J65/D65)*100</f>
        <v>#DIV/0!</v>
      </c>
      <c r="L65" s="32" t="e">
        <f>SUM(H65/E65*100)</f>
        <v>#DIV/0!</v>
      </c>
      <c r="M65" s="157"/>
    </row>
    <row r="66" spans="1:13" s="25" customFormat="1" ht="76.5" customHeight="1" thickBot="1">
      <c r="A66" s="76"/>
      <c r="B66" s="140"/>
      <c r="C66" s="38" t="s">
        <v>11</v>
      </c>
      <c r="D66" s="57"/>
      <c r="E66" s="57"/>
      <c r="F66" s="39"/>
      <c r="G66" s="57"/>
      <c r="H66" s="57"/>
      <c r="I66" s="57"/>
      <c r="J66" s="27">
        <f>SUM(F66+H66)</f>
        <v>0</v>
      </c>
      <c r="K66" s="34" t="e">
        <f>(J66/D66)*100</f>
        <v>#DIV/0!</v>
      </c>
      <c r="L66" s="32" t="e">
        <f>SUM(H66/E66*100)</f>
        <v>#DIV/0!</v>
      </c>
      <c r="M66" s="158"/>
    </row>
    <row r="67" spans="1:13" s="25" customFormat="1" ht="27.75" customHeight="1">
      <c r="A67" s="74">
        <v>11</v>
      </c>
      <c r="B67" s="129" t="s">
        <v>17</v>
      </c>
      <c r="C67" s="36" t="s">
        <v>6</v>
      </c>
      <c r="D67" s="29">
        <f aca="true" t="shared" si="12" ref="D67:J67">SUM(D68:D72)</f>
        <v>255437.72999999998</v>
      </c>
      <c r="E67" s="29">
        <f t="shared" si="12"/>
        <v>57444.9</v>
      </c>
      <c r="F67" s="29">
        <f t="shared" si="12"/>
        <v>121152.57</v>
      </c>
      <c r="G67" s="29">
        <f t="shared" si="12"/>
        <v>14594.15</v>
      </c>
      <c r="H67" s="29">
        <f t="shared" si="12"/>
        <v>14594.15</v>
      </c>
      <c r="I67" s="29">
        <f t="shared" si="12"/>
        <v>0</v>
      </c>
      <c r="J67" s="29">
        <f t="shared" si="12"/>
        <v>135746.72</v>
      </c>
      <c r="K67" s="30">
        <f aca="true" t="shared" si="13" ref="K67:K115">(J67/D67)*100</f>
        <v>53.14278356607694</v>
      </c>
      <c r="L67" s="30">
        <f>SUM(H67/E67*100)</f>
        <v>25.405475507834463</v>
      </c>
      <c r="M67" s="141"/>
    </row>
    <row r="68" spans="1:13" s="25" customFormat="1" ht="15" customHeight="1">
      <c r="A68" s="75"/>
      <c r="B68" s="130"/>
      <c r="C68" s="45" t="s">
        <v>7</v>
      </c>
      <c r="D68" s="27"/>
      <c r="E68" s="27"/>
      <c r="F68" s="27"/>
      <c r="G68" s="27"/>
      <c r="H68" s="27"/>
      <c r="I68" s="27"/>
      <c r="J68" s="27">
        <f>SUM(F68+H68)</f>
        <v>0</v>
      </c>
      <c r="K68" s="32" t="e">
        <f t="shared" si="13"/>
        <v>#DIV/0!</v>
      </c>
      <c r="L68" s="32" t="e">
        <f>H68/E68*100</f>
        <v>#DIV/0!</v>
      </c>
      <c r="M68" s="142"/>
    </row>
    <row r="69" spans="1:13" s="25" customFormat="1" ht="27">
      <c r="A69" s="75"/>
      <c r="B69" s="130"/>
      <c r="C69" s="37" t="s">
        <v>8</v>
      </c>
      <c r="D69" s="27">
        <v>132360.3</v>
      </c>
      <c r="E69" s="27">
        <v>32958</v>
      </c>
      <c r="F69" s="27">
        <v>70873.16</v>
      </c>
      <c r="G69" s="27">
        <v>3729.09</v>
      </c>
      <c r="H69" s="27">
        <v>3729.09</v>
      </c>
      <c r="I69" s="27"/>
      <c r="J69" s="27">
        <f>SUM(F69+H69)</f>
        <v>74602.25</v>
      </c>
      <c r="K69" s="32">
        <f t="shared" si="13"/>
        <v>56.363010661051696</v>
      </c>
      <c r="L69" s="32">
        <f>SUM(H69/E69*100)</f>
        <v>11.314673220462407</v>
      </c>
      <c r="M69" s="142"/>
    </row>
    <row r="70" spans="1:13" s="25" customFormat="1" ht="54">
      <c r="A70" s="75"/>
      <c r="B70" s="130"/>
      <c r="C70" s="45" t="s">
        <v>9</v>
      </c>
      <c r="D70" s="27">
        <v>123077.43</v>
      </c>
      <c r="E70" s="27">
        <v>24486.9</v>
      </c>
      <c r="F70" s="27">
        <v>50279.41</v>
      </c>
      <c r="G70" s="27">
        <v>10865.06</v>
      </c>
      <c r="H70" s="27">
        <v>10865.06</v>
      </c>
      <c r="I70" s="27"/>
      <c r="J70" s="27">
        <f>SUM(F70+H70)</f>
        <v>61144.47</v>
      </c>
      <c r="K70" s="32">
        <f t="shared" si="13"/>
        <v>49.6796772568293</v>
      </c>
      <c r="L70" s="32">
        <f>SUM(H70/E70*100)</f>
        <v>44.37090852659993</v>
      </c>
      <c r="M70" s="142"/>
    </row>
    <row r="71" spans="1:13" s="25" customFormat="1" ht="15">
      <c r="A71" s="75"/>
      <c r="B71" s="130"/>
      <c r="C71" s="55"/>
      <c r="D71" s="27"/>
      <c r="E71" s="27"/>
      <c r="F71" s="27"/>
      <c r="G71" s="27"/>
      <c r="H71" s="27"/>
      <c r="I71" s="27"/>
      <c r="J71" s="27">
        <f>SUM(F71+H71)</f>
        <v>0</v>
      </c>
      <c r="K71" s="32" t="e">
        <f t="shared" si="13"/>
        <v>#DIV/0!</v>
      </c>
      <c r="L71" s="32" t="e">
        <f>SUM(H71/E71*100)</f>
        <v>#DIV/0!</v>
      </c>
      <c r="M71" s="142"/>
    </row>
    <row r="72" spans="1:13" s="25" customFormat="1" ht="41.25" thickBot="1">
      <c r="A72" s="76"/>
      <c r="B72" s="131"/>
      <c r="C72" s="58" t="s">
        <v>11</v>
      </c>
      <c r="D72" s="59"/>
      <c r="E72" s="59"/>
      <c r="F72" s="59"/>
      <c r="G72" s="59"/>
      <c r="H72" s="59"/>
      <c r="I72" s="59"/>
      <c r="J72" s="27">
        <f>SUM(F72+H72)</f>
        <v>0</v>
      </c>
      <c r="K72" s="60" t="e">
        <f t="shared" si="13"/>
        <v>#DIV/0!</v>
      </c>
      <c r="L72" s="32" t="e">
        <f>SUM(H72/E72*100)</f>
        <v>#DIV/0!</v>
      </c>
      <c r="M72" s="143"/>
    </row>
    <row r="73" spans="1:13" s="25" customFormat="1" ht="42.75" customHeight="1">
      <c r="A73" s="74">
        <v>12</v>
      </c>
      <c r="B73" s="126" t="s">
        <v>18</v>
      </c>
      <c r="C73" s="36" t="s">
        <v>6</v>
      </c>
      <c r="D73" s="29">
        <f>SUM(D74,D75,D76,D78,D77)</f>
        <v>211421.09999999998</v>
      </c>
      <c r="E73" s="29">
        <f>SUM(E74:E78)</f>
        <v>3127.8</v>
      </c>
      <c r="F73" s="29">
        <f>SUM(F74:F78)</f>
        <v>194170.03</v>
      </c>
      <c r="G73" s="29">
        <f>SUM(G75:G78)</f>
        <v>1400</v>
      </c>
      <c r="H73" s="29">
        <f>SUM(H74:H78)</f>
        <v>1400</v>
      </c>
      <c r="I73" s="29">
        <f>SUM(I74:I78)</f>
        <v>0</v>
      </c>
      <c r="J73" s="29">
        <f>SUM(J74:J78)</f>
        <v>195570.03</v>
      </c>
      <c r="K73" s="30">
        <f t="shared" si="13"/>
        <v>92.50260735565183</v>
      </c>
      <c r="L73" s="30">
        <f>SUM(H73/E73*100)</f>
        <v>44.75989513395997</v>
      </c>
      <c r="M73" s="159"/>
    </row>
    <row r="74" spans="1:13" s="25" customFormat="1" ht="33" customHeight="1">
      <c r="A74" s="75"/>
      <c r="B74" s="127"/>
      <c r="C74" s="45" t="s">
        <v>7</v>
      </c>
      <c r="D74" s="27"/>
      <c r="E74" s="27"/>
      <c r="F74" s="27"/>
      <c r="G74" s="27"/>
      <c r="H74" s="27"/>
      <c r="I74" s="27"/>
      <c r="J74" s="27">
        <f>SUM(F74+H74)</f>
        <v>0</v>
      </c>
      <c r="K74" s="32" t="e">
        <f t="shared" si="13"/>
        <v>#DIV/0!</v>
      </c>
      <c r="L74" s="32" t="e">
        <f>H74/E74*100</f>
        <v>#DIV/0!</v>
      </c>
      <c r="M74" s="160"/>
    </row>
    <row r="75" spans="1:13" s="25" customFormat="1" ht="27">
      <c r="A75" s="75"/>
      <c r="B75" s="127"/>
      <c r="C75" s="37" t="s">
        <v>8</v>
      </c>
      <c r="D75" s="27"/>
      <c r="E75" s="27"/>
      <c r="F75" s="27"/>
      <c r="G75" s="27"/>
      <c r="H75" s="27"/>
      <c r="I75" s="27"/>
      <c r="J75" s="27">
        <f>SUM(F75+H75)</f>
        <v>0</v>
      </c>
      <c r="K75" s="32" t="e">
        <f t="shared" si="13"/>
        <v>#DIV/0!</v>
      </c>
      <c r="L75" s="32" t="e">
        <f>SUM(H75/E75*100)</f>
        <v>#DIV/0!</v>
      </c>
      <c r="M75" s="160"/>
    </row>
    <row r="76" spans="1:13" s="25" customFormat="1" ht="54">
      <c r="A76" s="75"/>
      <c r="B76" s="127"/>
      <c r="C76" s="45" t="s">
        <v>9</v>
      </c>
      <c r="D76" s="27">
        <v>51205.2</v>
      </c>
      <c r="E76" s="27">
        <v>3127.8</v>
      </c>
      <c r="F76" s="27">
        <v>33954.13</v>
      </c>
      <c r="G76" s="27">
        <v>1400</v>
      </c>
      <c r="H76" s="27">
        <v>1400</v>
      </c>
      <c r="I76" s="27"/>
      <c r="J76" s="27">
        <f>SUM(F76+H76)</f>
        <v>35354.13</v>
      </c>
      <c r="K76" s="32">
        <f t="shared" si="13"/>
        <v>69.04402287267699</v>
      </c>
      <c r="L76" s="32">
        <f>SUM(H76/E76*100)</f>
        <v>44.75989513395997</v>
      </c>
      <c r="M76" s="160"/>
    </row>
    <row r="77" spans="1:13" s="25" customFormat="1" ht="67.5">
      <c r="A77" s="75"/>
      <c r="B77" s="127"/>
      <c r="C77" s="55" t="s">
        <v>23</v>
      </c>
      <c r="D77" s="27">
        <v>160215.9</v>
      </c>
      <c r="E77" s="27"/>
      <c r="F77" s="27">
        <v>160215.9</v>
      </c>
      <c r="G77" s="27"/>
      <c r="H77" s="27"/>
      <c r="I77" s="27"/>
      <c r="J77" s="27">
        <f>SUM(F77+H77)</f>
        <v>160215.9</v>
      </c>
      <c r="K77" s="32">
        <f t="shared" si="13"/>
        <v>100</v>
      </c>
      <c r="L77" s="32" t="e">
        <f>SUM(H77/E77*100)</f>
        <v>#DIV/0!</v>
      </c>
      <c r="M77" s="160"/>
    </row>
    <row r="78" spans="1:13" s="25" customFormat="1" ht="41.25" thickBot="1">
      <c r="A78" s="76"/>
      <c r="B78" s="128"/>
      <c r="C78" s="38" t="s">
        <v>11</v>
      </c>
      <c r="D78" s="39"/>
      <c r="E78" s="39"/>
      <c r="F78" s="39"/>
      <c r="G78" s="39"/>
      <c r="H78" s="39"/>
      <c r="I78" s="39"/>
      <c r="J78" s="27">
        <f>SUM(F78+H78)</f>
        <v>0</v>
      </c>
      <c r="K78" s="34" t="e">
        <f t="shared" si="13"/>
        <v>#DIV/0!</v>
      </c>
      <c r="L78" s="32" t="e">
        <f>SUM(H78/E78*100)</f>
        <v>#DIV/0!</v>
      </c>
      <c r="M78" s="161"/>
    </row>
    <row r="79" spans="1:13" s="25" customFormat="1" ht="46.5" customHeight="1">
      <c r="A79" s="74">
        <v>13</v>
      </c>
      <c r="B79" s="102" t="s">
        <v>42</v>
      </c>
      <c r="C79" s="36" t="s">
        <v>12</v>
      </c>
      <c r="D79" s="61">
        <f aca="true" t="shared" si="14" ref="D79:J79">SUM(D80:D84)</f>
        <v>828.1</v>
      </c>
      <c r="E79" s="61">
        <f t="shared" si="14"/>
        <v>103</v>
      </c>
      <c r="F79" s="61">
        <f t="shared" si="14"/>
        <v>389.2</v>
      </c>
      <c r="G79" s="61">
        <f t="shared" si="14"/>
        <v>39.5</v>
      </c>
      <c r="H79" s="61">
        <f t="shared" si="14"/>
        <v>39.5</v>
      </c>
      <c r="I79" s="61">
        <f t="shared" si="14"/>
        <v>0</v>
      </c>
      <c r="J79" s="61">
        <f t="shared" si="14"/>
        <v>428.7</v>
      </c>
      <c r="K79" s="30">
        <f t="shared" si="13"/>
        <v>51.769110010868246</v>
      </c>
      <c r="L79" s="30">
        <f>SUM(H79/E79*100)</f>
        <v>38.349514563106794</v>
      </c>
      <c r="M79" s="82"/>
    </row>
    <row r="80" spans="1:13" s="25" customFormat="1" ht="24.75" customHeight="1">
      <c r="A80" s="75"/>
      <c r="B80" s="103"/>
      <c r="C80" s="37" t="s">
        <v>7</v>
      </c>
      <c r="D80" s="62"/>
      <c r="E80" s="62"/>
      <c r="F80" s="62"/>
      <c r="G80" s="62"/>
      <c r="H80" s="62"/>
      <c r="I80" s="62"/>
      <c r="J80" s="62">
        <f>SUM(H80,G80)</f>
        <v>0</v>
      </c>
      <c r="K80" s="32" t="e">
        <f t="shared" si="13"/>
        <v>#DIV/0!</v>
      </c>
      <c r="L80" s="32" t="e">
        <f>H80/E80*100</f>
        <v>#DIV/0!</v>
      </c>
      <c r="M80" s="83"/>
    </row>
    <row r="81" spans="1:13" s="25" customFormat="1" ht="27">
      <c r="A81" s="75"/>
      <c r="B81" s="103"/>
      <c r="C81" s="37" t="s">
        <v>8</v>
      </c>
      <c r="D81" s="62">
        <v>100</v>
      </c>
      <c r="E81" s="62"/>
      <c r="F81" s="62"/>
      <c r="G81" s="62"/>
      <c r="H81" s="62"/>
      <c r="I81" s="62"/>
      <c r="J81" s="62">
        <f>SUM(H81,G81)</f>
        <v>0</v>
      </c>
      <c r="K81" s="32">
        <f t="shared" si="13"/>
        <v>0</v>
      </c>
      <c r="L81" s="32" t="e">
        <f>SUM(H81/E81*100)</f>
        <v>#DIV/0!</v>
      </c>
      <c r="M81" s="83"/>
    </row>
    <row r="82" spans="1:13" s="25" customFormat="1" ht="54">
      <c r="A82" s="75"/>
      <c r="B82" s="103"/>
      <c r="C82" s="37" t="s">
        <v>9</v>
      </c>
      <c r="D82" s="62">
        <v>728.1</v>
      </c>
      <c r="E82" s="62">
        <v>103</v>
      </c>
      <c r="F82" s="62">
        <v>389.2</v>
      </c>
      <c r="G82" s="62">
        <v>39.5</v>
      </c>
      <c r="H82" s="62">
        <v>39.5</v>
      </c>
      <c r="I82" s="62"/>
      <c r="J82" s="62">
        <f>SUM(F82+H82)</f>
        <v>428.7</v>
      </c>
      <c r="K82" s="32">
        <f t="shared" si="13"/>
        <v>58.879274824886686</v>
      </c>
      <c r="L82" s="32">
        <f>SUM(H82/E82*100)</f>
        <v>38.349514563106794</v>
      </c>
      <c r="M82" s="83"/>
    </row>
    <row r="83" spans="1:13" s="25" customFormat="1" ht="15">
      <c r="A83" s="75"/>
      <c r="B83" s="103"/>
      <c r="C83" s="37"/>
      <c r="D83" s="62"/>
      <c r="E83" s="62"/>
      <c r="F83" s="62"/>
      <c r="G83" s="62"/>
      <c r="H83" s="62"/>
      <c r="I83" s="62"/>
      <c r="J83" s="62"/>
      <c r="K83" s="32" t="e">
        <f t="shared" si="13"/>
        <v>#DIV/0!</v>
      </c>
      <c r="L83" s="32" t="e">
        <f>SUM(H83/E83*100)</f>
        <v>#DIV/0!</v>
      </c>
      <c r="M83" s="83"/>
    </row>
    <row r="84" spans="1:13" s="25" customFormat="1" ht="72.75" customHeight="1" thickBot="1">
      <c r="A84" s="76"/>
      <c r="B84" s="104"/>
      <c r="C84" s="58" t="s">
        <v>11</v>
      </c>
      <c r="D84" s="63"/>
      <c r="E84" s="63"/>
      <c r="F84" s="63"/>
      <c r="G84" s="63"/>
      <c r="H84" s="63"/>
      <c r="I84" s="63"/>
      <c r="J84" s="63">
        <f>SUM(H84,G84)</f>
        <v>0</v>
      </c>
      <c r="K84" s="60" t="e">
        <f t="shared" si="13"/>
        <v>#DIV/0!</v>
      </c>
      <c r="L84" s="32" t="e">
        <f>SUM(H84/E84*100)</f>
        <v>#DIV/0!</v>
      </c>
      <c r="M84" s="84"/>
    </row>
    <row r="85" spans="1:13" s="25" customFormat="1" ht="24" customHeight="1">
      <c r="A85" s="74">
        <v>14</v>
      </c>
      <c r="B85" s="102" t="s">
        <v>43</v>
      </c>
      <c r="C85" s="36" t="s">
        <v>12</v>
      </c>
      <c r="D85" s="61">
        <f aca="true" t="shared" si="15" ref="D85:I85">SUM(D86:D90)</f>
        <v>847</v>
      </c>
      <c r="E85" s="61">
        <f t="shared" si="15"/>
        <v>140</v>
      </c>
      <c r="F85" s="61">
        <f t="shared" si="15"/>
        <v>486.96</v>
      </c>
      <c r="G85" s="61">
        <f t="shared" si="15"/>
        <v>80</v>
      </c>
      <c r="H85" s="61">
        <f t="shared" si="15"/>
        <v>80</v>
      </c>
      <c r="I85" s="61">
        <f t="shared" si="15"/>
        <v>0</v>
      </c>
      <c r="J85" s="61">
        <f>SUM(H85,G85)</f>
        <v>160</v>
      </c>
      <c r="K85" s="30">
        <f t="shared" si="13"/>
        <v>18.890200708382526</v>
      </c>
      <c r="L85" s="30">
        <f>SUM(H85/E85*100)</f>
        <v>57.14285714285714</v>
      </c>
      <c r="M85" s="87"/>
    </row>
    <row r="86" spans="1:13" s="23" customFormat="1" ht="15" customHeight="1">
      <c r="A86" s="75"/>
      <c r="B86" s="103"/>
      <c r="C86" s="37" t="s">
        <v>7</v>
      </c>
      <c r="D86" s="62"/>
      <c r="E86" s="62"/>
      <c r="F86" s="62"/>
      <c r="G86" s="62"/>
      <c r="H86" s="62"/>
      <c r="I86" s="62"/>
      <c r="J86" s="62">
        <f>SUM(H86,G86)</f>
        <v>0</v>
      </c>
      <c r="K86" s="32" t="e">
        <f t="shared" si="13"/>
        <v>#DIV/0!</v>
      </c>
      <c r="L86" s="32" t="e">
        <f>H86/E86*100</f>
        <v>#DIV/0!</v>
      </c>
      <c r="M86" s="88"/>
    </row>
    <row r="87" spans="1:13" s="24" customFormat="1" ht="27">
      <c r="A87" s="75"/>
      <c r="B87" s="103"/>
      <c r="C87" s="37" t="s">
        <v>8</v>
      </c>
      <c r="D87" s="62"/>
      <c r="E87" s="62"/>
      <c r="F87" s="62"/>
      <c r="G87" s="62"/>
      <c r="H87" s="62"/>
      <c r="I87" s="62"/>
      <c r="J87" s="62">
        <f>SUM(H87,G87)</f>
        <v>0</v>
      </c>
      <c r="K87" s="32" t="e">
        <f t="shared" si="13"/>
        <v>#DIV/0!</v>
      </c>
      <c r="L87" s="32" t="e">
        <f>SUM(H87/E87*100)</f>
        <v>#DIV/0!</v>
      </c>
      <c r="M87" s="88"/>
    </row>
    <row r="88" spans="1:13" s="24" customFormat="1" ht="54">
      <c r="A88" s="75"/>
      <c r="B88" s="103"/>
      <c r="C88" s="37" t="s">
        <v>9</v>
      </c>
      <c r="D88" s="62">
        <v>847</v>
      </c>
      <c r="E88" s="62">
        <v>140</v>
      </c>
      <c r="F88" s="62">
        <v>486.96</v>
      </c>
      <c r="G88" s="62">
        <v>80</v>
      </c>
      <c r="H88" s="62">
        <v>80</v>
      </c>
      <c r="I88" s="62">
        <v>0</v>
      </c>
      <c r="J88" s="62">
        <f>SUM(F88+H88)</f>
        <v>566.96</v>
      </c>
      <c r="K88" s="32">
        <f t="shared" si="13"/>
        <v>66.93742621015349</v>
      </c>
      <c r="L88" s="32">
        <f>SUM(H88/E88*100)</f>
        <v>57.14285714285714</v>
      </c>
      <c r="M88" s="88"/>
    </row>
    <row r="89" spans="1:13" s="24" customFormat="1" ht="15">
      <c r="A89" s="75"/>
      <c r="B89" s="103"/>
      <c r="C89" s="37"/>
      <c r="D89" s="62"/>
      <c r="E89" s="62"/>
      <c r="F89" s="62"/>
      <c r="G89" s="62"/>
      <c r="H89" s="62"/>
      <c r="I89" s="62"/>
      <c r="J89" s="62"/>
      <c r="K89" s="32" t="e">
        <f t="shared" si="13"/>
        <v>#DIV/0!</v>
      </c>
      <c r="L89" s="32" t="e">
        <f>SUM(H89/E89*100)</f>
        <v>#DIV/0!</v>
      </c>
      <c r="M89" s="88"/>
    </row>
    <row r="90" spans="1:13" s="24" customFormat="1" ht="42" customHeight="1" thickBot="1">
      <c r="A90" s="76"/>
      <c r="B90" s="104"/>
      <c r="C90" s="38" t="s">
        <v>11</v>
      </c>
      <c r="D90" s="64"/>
      <c r="E90" s="64"/>
      <c r="F90" s="64"/>
      <c r="G90" s="64"/>
      <c r="H90" s="64"/>
      <c r="I90" s="64"/>
      <c r="J90" s="64">
        <f>SUM(H90,G90)</f>
        <v>0</v>
      </c>
      <c r="K90" s="34" t="e">
        <f t="shared" si="13"/>
        <v>#DIV/0!</v>
      </c>
      <c r="L90" s="32" t="e">
        <f>SUM(H90/E90*100)</f>
        <v>#DIV/0!</v>
      </c>
      <c r="M90" s="89"/>
    </row>
    <row r="91" spans="1:13" s="24" customFormat="1" ht="25.5" customHeight="1">
      <c r="A91" s="74">
        <v>15</v>
      </c>
      <c r="B91" s="126" t="s">
        <v>27</v>
      </c>
      <c r="C91" s="36" t="s">
        <v>12</v>
      </c>
      <c r="D91" s="61">
        <f>SUM(D92,D93,D94,D95,D96)</f>
        <v>6045.9</v>
      </c>
      <c r="E91" s="61">
        <f>SUM(E93:E96)</f>
        <v>1684.7</v>
      </c>
      <c r="F91" s="61">
        <f>SUM(F92:F96)</f>
        <v>2406.39</v>
      </c>
      <c r="G91" s="61">
        <f>SUM(G92:G96)</f>
        <v>769.66</v>
      </c>
      <c r="H91" s="61">
        <f>SUM(H92:H96)</f>
        <v>769.66</v>
      </c>
      <c r="I91" s="61">
        <f>SUM(I92:I96)</f>
        <v>0</v>
      </c>
      <c r="J91" s="61">
        <v>802.2</v>
      </c>
      <c r="K91" s="65">
        <f t="shared" si="13"/>
        <v>13.268496005557488</v>
      </c>
      <c r="L91" s="30">
        <f>SUM(H91/E91*100)</f>
        <v>45.685285213984685</v>
      </c>
      <c r="M91" s="135"/>
    </row>
    <row r="92" spans="1:13" s="23" customFormat="1" ht="15" customHeight="1">
      <c r="A92" s="75"/>
      <c r="B92" s="127"/>
      <c r="C92" s="37" t="s">
        <v>7</v>
      </c>
      <c r="D92" s="62"/>
      <c r="E92" s="62"/>
      <c r="F92" s="62"/>
      <c r="G92" s="62"/>
      <c r="H92" s="62"/>
      <c r="I92" s="62"/>
      <c r="J92" s="62">
        <f>SUM(H92,G92)</f>
        <v>0</v>
      </c>
      <c r="K92" s="66" t="e">
        <f t="shared" si="13"/>
        <v>#DIV/0!</v>
      </c>
      <c r="L92" s="32" t="e">
        <f>H92/E92*100</f>
        <v>#DIV/0!</v>
      </c>
      <c r="M92" s="136"/>
    </row>
    <row r="93" spans="1:13" s="23" customFormat="1" ht="27">
      <c r="A93" s="75"/>
      <c r="B93" s="127"/>
      <c r="C93" s="37" t="s">
        <v>8</v>
      </c>
      <c r="D93" s="62"/>
      <c r="E93" s="62"/>
      <c r="F93" s="62"/>
      <c r="G93" s="62"/>
      <c r="H93" s="62"/>
      <c r="I93" s="62"/>
      <c r="J93" s="62">
        <f>SUM(H93,G93)</f>
        <v>0</v>
      </c>
      <c r="K93" s="66" t="e">
        <f t="shared" si="13"/>
        <v>#DIV/0!</v>
      </c>
      <c r="L93" s="32" t="e">
        <f>SUM(H93/E93*100)</f>
        <v>#DIV/0!</v>
      </c>
      <c r="M93" s="136"/>
    </row>
    <row r="94" spans="1:13" s="23" customFormat="1" ht="54">
      <c r="A94" s="75"/>
      <c r="B94" s="127"/>
      <c r="C94" s="37" t="s">
        <v>9</v>
      </c>
      <c r="D94" s="62">
        <v>6045.9</v>
      </c>
      <c r="E94" s="62">
        <v>1684.7</v>
      </c>
      <c r="F94" s="62">
        <v>2406.39</v>
      </c>
      <c r="G94" s="62">
        <v>769.66</v>
      </c>
      <c r="H94" s="62">
        <v>769.66</v>
      </c>
      <c r="I94" s="62"/>
      <c r="J94" s="27">
        <f>SUM(F94+H94)</f>
        <v>3176.0499999999997</v>
      </c>
      <c r="K94" s="66">
        <f t="shared" si="13"/>
        <v>52.53229461287815</v>
      </c>
      <c r="L94" s="32">
        <f>SUM(H94/E94*100)</f>
        <v>45.685285213984685</v>
      </c>
      <c r="M94" s="136"/>
    </row>
    <row r="95" spans="1:13" s="23" customFormat="1" ht="15">
      <c r="A95" s="75"/>
      <c r="B95" s="127"/>
      <c r="C95" s="37"/>
      <c r="D95" s="62"/>
      <c r="E95" s="62"/>
      <c r="F95" s="62"/>
      <c r="G95" s="62"/>
      <c r="H95" s="62"/>
      <c r="I95" s="62"/>
      <c r="J95" s="62"/>
      <c r="K95" s="66" t="e">
        <f t="shared" si="13"/>
        <v>#DIV/0!</v>
      </c>
      <c r="L95" s="32" t="e">
        <f>SUM(H95/E95*100)</f>
        <v>#DIV/0!</v>
      </c>
      <c r="M95" s="136"/>
    </row>
    <row r="96" spans="1:13" s="23" customFormat="1" ht="41.25" thickBot="1">
      <c r="A96" s="76"/>
      <c r="B96" s="128"/>
      <c r="C96" s="58" t="s">
        <v>11</v>
      </c>
      <c r="D96" s="63"/>
      <c r="E96" s="63"/>
      <c r="F96" s="63"/>
      <c r="G96" s="63"/>
      <c r="H96" s="63"/>
      <c r="I96" s="63"/>
      <c r="J96" s="63">
        <f>SUM(H96,G96)</f>
        <v>0</v>
      </c>
      <c r="K96" s="67" t="e">
        <f t="shared" si="13"/>
        <v>#DIV/0!</v>
      </c>
      <c r="L96" s="32" t="e">
        <f>SUM(H96/E96*100)</f>
        <v>#DIV/0!</v>
      </c>
      <c r="M96" s="137"/>
    </row>
    <row r="97" spans="1:13" s="23" customFormat="1" ht="24.75" customHeight="1">
      <c r="A97" s="74">
        <v>16</v>
      </c>
      <c r="B97" s="126" t="s">
        <v>44</v>
      </c>
      <c r="C97" s="36" t="s">
        <v>12</v>
      </c>
      <c r="D97" s="61">
        <f>SUM(D98,D99,D100,D101,D102)</f>
        <v>231352.74000000002</v>
      </c>
      <c r="E97" s="61">
        <f aca="true" t="shared" si="16" ref="E97:J97">SUM(E98:E102)</f>
        <v>37874.42</v>
      </c>
      <c r="F97" s="61">
        <f t="shared" si="16"/>
        <v>110491.23</v>
      </c>
      <c r="G97" s="61">
        <f t="shared" si="16"/>
        <v>16987.870000000003</v>
      </c>
      <c r="H97" s="61">
        <f t="shared" si="16"/>
        <v>16987.870000000003</v>
      </c>
      <c r="I97" s="61">
        <f t="shared" si="16"/>
        <v>0</v>
      </c>
      <c r="J97" s="61">
        <f t="shared" si="16"/>
        <v>127479.09999999999</v>
      </c>
      <c r="K97" s="30">
        <f t="shared" si="13"/>
        <v>55.101616691464294</v>
      </c>
      <c r="L97" s="30">
        <f>SUM(H97/E97*100)</f>
        <v>44.85314890630669</v>
      </c>
      <c r="M97" s="82"/>
    </row>
    <row r="98" spans="1:13" s="23" customFormat="1" ht="15" customHeight="1">
      <c r="A98" s="75"/>
      <c r="B98" s="127"/>
      <c r="C98" s="37" t="s">
        <v>7</v>
      </c>
      <c r="D98" s="62">
        <v>2622.2</v>
      </c>
      <c r="E98" s="62"/>
      <c r="F98" s="62">
        <v>2622.2</v>
      </c>
      <c r="G98" s="62"/>
      <c r="H98" s="62"/>
      <c r="I98" s="62"/>
      <c r="J98" s="62">
        <f>SUM(F98+H98)</f>
        <v>2622.2</v>
      </c>
      <c r="K98" s="32">
        <f t="shared" si="13"/>
        <v>100</v>
      </c>
      <c r="L98" s="32" t="e">
        <f>H98/E98*100</f>
        <v>#DIV/0!</v>
      </c>
      <c r="M98" s="83"/>
    </row>
    <row r="99" spans="1:13" s="23" customFormat="1" ht="15" customHeight="1">
      <c r="A99" s="75"/>
      <c r="B99" s="127"/>
      <c r="C99" s="37" t="s">
        <v>8</v>
      </c>
      <c r="D99" s="62">
        <v>30380.9</v>
      </c>
      <c r="E99" s="62">
        <v>5133</v>
      </c>
      <c r="F99" s="62">
        <v>14957.17</v>
      </c>
      <c r="G99" s="62">
        <v>2133</v>
      </c>
      <c r="H99" s="62">
        <v>2133</v>
      </c>
      <c r="I99" s="62"/>
      <c r="J99" s="62">
        <f>SUM(F99+H99)</f>
        <v>17090.17</v>
      </c>
      <c r="K99" s="32">
        <f t="shared" si="13"/>
        <v>56.25300764625142</v>
      </c>
      <c r="L99" s="32">
        <f>SUM(H99/E99*100)</f>
        <v>41.554646405610754</v>
      </c>
      <c r="M99" s="83"/>
    </row>
    <row r="100" spans="1:13" s="23" customFormat="1" ht="30" customHeight="1">
      <c r="A100" s="75"/>
      <c r="B100" s="127"/>
      <c r="C100" s="37" t="s">
        <v>9</v>
      </c>
      <c r="D100" s="62">
        <v>198349.64</v>
      </c>
      <c r="E100" s="62">
        <v>32741.42</v>
      </c>
      <c r="F100" s="62">
        <v>92911.86</v>
      </c>
      <c r="G100" s="62">
        <v>14854.87</v>
      </c>
      <c r="H100" s="62">
        <v>14854.87</v>
      </c>
      <c r="I100" s="62"/>
      <c r="J100" s="62">
        <f>SUM(F100+H100)</f>
        <v>107766.73</v>
      </c>
      <c r="K100" s="32">
        <f t="shared" si="13"/>
        <v>54.331699316419225</v>
      </c>
      <c r="L100" s="32">
        <f>SUM(H100/E100*100)</f>
        <v>45.37026799692867</v>
      </c>
      <c r="M100" s="83"/>
    </row>
    <row r="101" spans="1:13" s="23" customFormat="1" ht="15">
      <c r="A101" s="75"/>
      <c r="B101" s="127"/>
      <c r="C101" s="37"/>
      <c r="D101" s="62"/>
      <c r="E101" s="62"/>
      <c r="F101" s="62"/>
      <c r="G101" s="62"/>
      <c r="H101" s="62"/>
      <c r="I101" s="62"/>
      <c r="J101" s="62"/>
      <c r="K101" s="32" t="e">
        <f t="shared" si="13"/>
        <v>#DIV/0!</v>
      </c>
      <c r="L101" s="32" t="e">
        <f>SUM(H101/E101*100)</f>
        <v>#DIV/0!</v>
      </c>
      <c r="M101" s="83"/>
    </row>
    <row r="102" spans="1:13" s="23" customFormat="1" ht="41.25" thickBot="1">
      <c r="A102" s="76"/>
      <c r="B102" s="128"/>
      <c r="C102" s="38" t="s">
        <v>11</v>
      </c>
      <c r="D102" s="64"/>
      <c r="E102" s="64"/>
      <c r="F102" s="64"/>
      <c r="G102" s="64"/>
      <c r="H102" s="64"/>
      <c r="I102" s="64"/>
      <c r="J102" s="64">
        <f>SUM(H102,G102)</f>
        <v>0</v>
      </c>
      <c r="K102" s="34" t="e">
        <f t="shared" si="13"/>
        <v>#DIV/0!</v>
      </c>
      <c r="L102" s="32" t="e">
        <f>SUM(H102/E102*100)</f>
        <v>#DIV/0!</v>
      </c>
      <c r="M102" s="84"/>
    </row>
    <row r="103" spans="1:13" s="23" customFormat="1" ht="24" customHeight="1">
      <c r="A103" s="74">
        <v>17</v>
      </c>
      <c r="B103" s="126" t="s">
        <v>19</v>
      </c>
      <c r="C103" s="36" t="s">
        <v>12</v>
      </c>
      <c r="D103" s="68">
        <f>SUM(D104,D105,D106,D107,D108)</f>
        <v>0</v>
      </c>
      <c r="E103" s="68">
        <f>SUM(E104,E105,E106,E107,E108)</f>
        <v>0</v>
      </c>
      <c r="F103" s="68"/>
      <c r="G103" s="68"/>
      <c r="H103" s="68"/>
      <c r="I103" s="68"/>
      <c r="J103" s="68">
        <f>SUM(H103,G103)</f>
        <v>0</v>
      </c>
      <c r="K103" s="30" t="e">
        <f t="shared" si="13"/>
        <v>#DIV/0!</v>
      </c>
      <c r="L103" s="30" t="e">
        <f>SUM(H103/E103*100)</f>
        <v>#DIV/0!</v>
      </c>
      <c r="M103" s="155" t="s">
        <v>47</v>
      </c>
    </row>
    <row r="104" spans="1:13" s="23" customFormat="1" ht="15" customHeight="1">
      <c r="A104" s="75"/>
      <c r="B104" s="127"/>
      <c r="C104" s="37" t="s">
        <v>7</v>
      </c>
      <c r="D104" s="62">
        <v>0</v>
      </c>
      <c r="E104" s="62">
        <v>0</v>
      </c>
      <c r="F104" s="62"/>
      <c r="G104" s="62"/>
      <c r="H104" s="62"/>
      <c r="I104" s="62"/>
      <c r="J104" s="62">
        <f>SUM(H104,G104)</f>
        <v>0</v>
      </c>
      <c r="K104" s="32" t="e">
        <f t="shared" si="13"/>
        <v>#DIV/0!</v>
      </c>
      <c r="L104" s="32" t="e">
        <f>H104/E104*100</f>
        <v>#DIV/0!</v>
      </c>
      <c r="M104" s="133"/>
    </row>
    <row r="105" spans="1:13" s="23" customFormat="1" ht="27">
      <c r="A105" s="75"/>
      <c r="B105" s="127"/>
      <c r="C105" s="37" t="s">
        <v>8</v>
      </c>
      <c r="D105" s="62">
        <v>0</v>
      </c>
      <c r="E105" s="62">
        <v>0</v>
      </c>
      <c r="F105" s="62"/>
      <c r="G105" s="62"/>
      <c r="H105" s="62"/>
      <c r="I105" s="62"/>
      <c r="J105" s="62">
        <f>SUM(H105,G105)</f>
        <v>0</v>
      </c>
      <c r="K105" s="32" t="e">
        <f t="shared" si="13"/>
        <v>#DIV/0!</v>
      </c>
      <c r="L105" s="32" t="e">
        <f>SUM(H105/E105*100)</f>
        <v>#DIV/0!</v>
      </c>
      <c r="M105" s="133"/>
    </row>
    <row r="106" spans="1:13" s="23" customFormat="1" ht="40.5">
      <c r="A106" s="75"/>
      <c r="B106" s="127"/>
      <c r="C106" s="37" t="s">
        <v>9</v>
      </c>
      <c r="D106" s="62">
        <v>0</v>
      </c>
      <c r="E106" s="62">
        <v>0</v>
      </c>
      <c r="F106" s="62"/>
      <c r="G106" s="62"/>
      <c r="H106" s="62"/>
      <c r="I106" s="62"/>
      <c r="J106" s="62">
        <f>SUM(H106,G106)</f>
        <v>0</v>
      </c>
      <c r="K106" s="32" t="e">
        <f t="shared" si="13"/>
        <v>#DIV/0!</v>
      </c>
      <c r="L106" s="32" t="e">
        <f>SUM(H106/E106*100)</f>
        <v>#DIV/0!</v>
      </c>
      <c r="M106" s="133"/>
    </row>
    <row r="107" spans="1:13" s="23" customFormat="1" ht="40.5">
      <c r="A107" s="75"/>
      <c r="B107" s="127"/>
      <c r="C107" s="37" t="s">
        <v>10</v>
      </c>
      <c r="D107" s="62"/>
      <c r="E107" s="62"/>
      <c r="F107" s="62"/>
      <c r="G107" s="62"/>
      <c r="H107" s="62"/>
      <c r="I107" s="62"/>
      <c r="J107" s="62"/>
      <c r="K107" s="32" t="e">
        <f t="shared" si="13"/>
        <v>#DIV/0!</v>
      </c>
      <c r="L107" s="32" t="e">
        <f>SUM(H107/E107*100)</f>
        <v>#DIV/0!</v>
      </c>
      <c r="M107" s="133"/>
    </row>
    <row r="108" spans="1:13" s="23" customFormat="1" ht="41.25" thickBot="1">
      <c r="A108" s="76"/>
      <c r="B108" s="128"/>
      <c r="C108" s="38" t="s">
        <v>11</v>
      </c>
      <c r="D108" s="64">
        <v>0</v>
      </c>
      <c r="E108" s="64">
        <v>0</v>
      </c>
      <c r="F108" s="64"/>
      <c r="G108" s="64"/>
      <c r="H108" s="64"/>
      <c r="I108" s="64"/>
      <c r="J108" s="64">
        <f>SUM(H108,G108)</f>
        <v>0</v>
      </c>
      <c r="K108" s="34" t="e">
        <f t="shared" si="13"/>
        <v>#DIV/0!</v>
      </c>
      <c r="L108" s="32" t="e">
        <f>SUM(H108/E108*100)</f>
        <v>#DIV/0!</v>
      </c>
      <c r="M108" s="134"/>
    </row>
    <row r="109" spans="1:13" s="23" customFormat="1" ht="23.25" customHeight="1">
      <c r="A109" s="74">
        <v>18</v>
      </c>
      <c r="B109" s="102" t="s">
        <v>46</v>
      </c>
      <c r="C109" s="36" t="s">
        <v>12</v>
      </c>
      <c r="D109" s="53">
        <f aca="true" t="shared" si="17" ref="D109:J109">SUM(D110:D114)</f>
        <v>560</v>
      </c>
      <c r="E109" s="53">
        <f t="shared" si="17"/>
        <v>80</v>
      </c>
      <c r="F109" s="53">
        <f t="shared" si="17"/>
        <v>320</v>
      </c>
      <c r="G109" s="53">
        <f t="shared" si="17"/>
        <v>0</v>
      </c>
      <c r="H109" s="53">
        <f t="shared" si="17"/>
        <v>0</v>
      </c>
      <c r="I109" s="53">
        <f t="shared" si="17"/>
        <v>0</v>
      </c>
      <c r="J109" s="53">
        <f t="shared" si="17"/>
        <v>320</v>
      </c>
      <c r="K109" s="30">
        <f t="shared" si="13"/>
        <v>57.14285714285714</v>
      </c>
      <c r="L109" s="30">
        <f>SUM(H109/E109*100)</f>
        <v>0</v>
      </c>
      <c r="M109" s="155"/>
    </row>
    <row r="110" spans="1:13" s="23" customFormat="1" ht="15" customHeight="1">
      <c r="A110" s="75"/>
      <c r="B110" s="103"/>
      <c r="C110" s="37" t="s">
        <v>7</v>
      </c>
      <c r="D110" s="56"/>
      <c r="E110" s="56"/>
      <c r="F110" s="56">
        <v>0</v>
      </c>
      <c r="G110" s="56"/>
      <c r="H110" s="56"/>
      <c r="I110" s="56"/>
      <c r="J110" s="56">
        <v>0</v>
      </c>
      <c r="K110" s="32" t="e">
        <f t="shared" si="13"/>
        <v>#DIV/0!</v>
      </c>
      <c r="L110" s="32" t="e">
        <f>H110/E110*100</f>
        <v>#DIV/0!</v>
      </c>
      <c r="M110" s="133"/>
    </row>
    <row r="111" spans="1:13" s="23" customFormat="1" ht="27">
      <c r="A111" s="75"/>
      <c r="B111" s="103"/>
      <c r="C111" s="37" t="s">
        <v>8</v>
      </c>
      <c r="D111" s="56"/>
      <c r="E111" s="56"/>
      <c r="F111" s="56">
        <v>0</v>
      </c>
      <c r="G111" s="56"/>
      <c r="H111" s="56"/>
      <c r="I111" s="56"/>
      <c r="J111" s="56">
        <v>0</v>
      </c>
      <c r="K111" s="32" t="e">
        <f t="shared" si="13"/>
        <v>#DIV/0!</v>
      </c>
      <c r="L111" s="32" t="e">
        <f>SUM(H111/E111*100)</f>
        <v>#DIV/0!</v>
      </c>
      <c r="M111" s="133"/>
    </row>
    <row r="112" spans="1:13" s="23" customFormat="1" ht="40.5">
      <c r="A112" s="75"/>
      <c r="B112" s="103"/>
      <c r="C112" s="37" t="s">
        <v>9</v>
      </c>
      <c r="D112" s="56">
        <v>560</v>
      </c>
      <c r="E112" s="56">
        <v>80</v>
      </c>
      <c r="F112" s="56">
        <v>320</v>
      </c>
      <c r="G112" s="56"/>
      <c r="H112" s="56"/>
      <c r="I112" s="56"/>
      <c r="J112" s="56">
        <f>SUM(F112+H112)</f>
        <v>320</v>
      </c>
      <c r="K112" s="32">
        <f t="shared" si="13"/>
        <v>57.14285714285714</v>
      </c>
      <c r="L112" s="32">
        <f>SUM(H112/E112*100)</f>
        <v>0</v>
      </c>
      <c r="M112" s="133"/>
    </row>
    <row r="113" spans="1:13" s="23" customFormat="1" ht="40.5">
      <c r="A113" s="75"/>
      <c r="B113" s="103"/>
      <c r="C113" s="37" t="s">
        <v>10</v>
      </c>
      <c r="D113" s="56"/>
      <c r="E113" s="56"/>
      <c r="F113" s="56">
        <v>0</v>
      </c>
      <c r="G113" s="56"/>
      <c r="H113" s="56"/>
      <c r="I113" s="56"/>
      <c r="J113" s="56">
        <v>0</v>
      </c>
      <c r="K113" s="32" t="e">
        <f t="shared" si="13"/>
        <v>#DIV/0!</v>
      </c>
      <c r="L113" s="32" t="e">
        <f>SUM(H113/E113*100)</f>
        <v>#DIV/0!</v>
      </c>
      <c r="M113" s="133"/>
    </row>
    <row r="114" spans="1:13" s="23" customFormat="1" ht="41.25" thickBot="1">
      <c r="A114" s="76"/>
      <c r="B114" s="104"/>
      <c r="C114" s="58" t="s">
        <v>11</v>
      </c>
      <c r="D114" s="63"/>
      <c r="E114" s="63"/>
      <c r="F114" s="63">
        <v>0</v>
      </c>
      <c r="G114" s="63"/>
      <c r="H114" s="63"/>
      <c r="I114" s="63"/>
      <c r="J114" s="63">
        <v>0</v>
      </c>
      <c r="K114" s="60" t="e">
        <f t="shared" si="13"/>
        <v>#DIV/0!</v>
      </c>
      <c r="L114" s="32" t="e">
        <f>SUM(H114/E114*100)</f>
        <v>#DIV/0!</v>
      </c>
      <c r="M114" s="134"/>
    </row>
    <row r="115" spans="1:13" s="23" customFormat="1" ht="24" customHeight="1">
      <c r="A115" s="74">
        <v>20</v>
      </c>
      <c r="B115" s="102" t="s">
        <v>45</v>
      </c>
      <c r="C115" s="36" t="s">
        <v>12</v>
      </c>
      <c r="D115" s="53">
        <f aca="true" t="shared" si="18" ref="D115:I115">SUM(D116:D120)</f>
        <v>626.9</v>
      </c>
      <c r="E115" s="53">
        <f t="shared" si="18"/>
        <v>113.5</v>
      </c>
      <c r="F115" s="53">
        <f t="shared" si="18"/>
        <v>171.6</v>
      </c>
      <c r="G115" s="53">
        <f t="shared" si="18"/>
        <v>22.8</v>
      </c>
      <c r="H115" s="53">
        <f t="shared" si="18"/>
        <v>22.8</v>
      </c>
      <c r="I115" s="53">
        <f t="shared" si="18"/>
        <v>0</v>
      </c>
      <c r="J115" s="53"/>
      <c r="K115" s="32">
        <f t="shared" si="13"/>
        <v>0</v>
      </c>
      <c r="L115" s="32">
        <f>SUM(H115/E115*100)</f>
        <v>20.088105726872246</v>
      </c>
      <c r="M115" s="150"/>
    </row>
    <row r="116" spans="1:13" s="23" customFormat="1" ht="24" customHeight="1">
      <c r="A116" s="75"/>
      <c r="B116" s="103"/>
      <c r="C116" s="37" t="s">
        <v>7</v>
      </c>
      <c r="D116" s="56"/>
      <c r="E116" s="56"/>
      <c r="F116" s="56">
        <v>0</v>
      </c>
      <c r="G116" s="56"/>
      <c r="H116" s="56"/>
      <c r="I116" s="56"/>
      <c r="J116" s="56">
        <v>0</v>
      </c>
      <c r="K116" s="32" t="e">
        <f aca="true" t="shared" si="19" ref="K116:K139">(J116/D116)*100</f>
        <v>#DIV/0!</v>
      </c>
      <c r="L116" s="32" t="e">
        <f>H116/E116*100</f>
        <v>#DIV/0!</v>
      </c>
      <c r="M116" s="151"/>
    </row>
    <row r="117" spans="1:13" s="23" customFormat="1" ht="24" customHeight="1">
      <c r="A117" s="75"/>
      <c r="B117" s="103"/>
      <c r="C117" s="37" t="s">
        <v>8</v>
      </c>
      <c r="D117" s="56"/>
      <c r="E117" s="56"/>
      <c r="F117" s="56">
        <v>0</v>
      </c>
      <c r="G117" s="56"/>
      <c r="H117" s="56"/>
      <c r="I117" s="56"/>
      <c r="J117" s="56">
        <v>0</v>
      </c>
      <c r="K117" s="32" t="e">
        <f t="shared" si="19"/>
        <v>#DIV/0!</v>
      </c>
      <c r="L117" s="32" t="e">
        <f>SUM(H117/E117*100)</f>
        <v>#DIV/0!</v>
      </c>
      <c r="M117" s="151"/>
    </row>
    <row r="118" spans="1:13" s="23" customFormat="1" ht="30" customHeight="1">
      <c r="A118" s="75"/>
      <c r="B118" s="103"/>
      <c r="C118" s="37" t="s">
        <v>9</v>
      </c>
      <c r="D118" s="56">
        <v>626.9</v>
      </c>
      <c r="E118" s="56">
        <v>113.5</v>
      </c>
      <c r="F118" s="56">
        <v>171.6</v>
      </c>
      <c r="G118" s="56">
        <v>22.8</v>
      </c>
      <c r="H118" s="56">
        <v>22.8</v>
      </c>
      <c r="I118" s="56"/>
      <c r="J118" s="27">
        <f>SUM(F118+H118)</f>
        <v>194.4</v>
      </c>
      <c r="K118" s="32">
        <f t="shared" si="19"/>
        <v>31.009730419524644</v>
      </c>
      <c r="L118" s="32">
        <f>SUM(H118/E118*100)</f>
        <v>20.088105726872246</v>
      </c>
      <c r="M118" s="151"/>
    </row>
    <row r="119" spans="1:13" s="23" customFormat="1" ht="29.25" customHeight="1">
      <c r="A119" s="75"/>
      <c r="B119" s="103"/>
      <c r="C119" s="37" t="s">
        <v>10</v>
      </c>
      <c r="D119" s="56"/>
      <c r="E119" s="56"/>
      <c r="F119" s="56">
        <v>0</v>
      </c>
      <c r="G119" s="56"/>
      <c r="H119" s="56"/>
      <c r="I119" s="56"/>
      <c r="J119" s="56">
        <v>0</v>
      </c>
      <c r="K119" s="32" t="e">
        <f t="shared" si="19"/>
        <v>#DIV/0!</v>
      </c>
      <c r="L119" s="32" t="e">
        <f>SUM(H119/E119*100)</f>
        <v>#DIV/0!</v>
      </c>
      <c r="M119" s="151"/>
    </row>
    <row r="120" spans="1:13" s="23" customFormat="1" ht="24" customHeight="1" thickBot="1">
      <c r="A120" s="76"/>
      <c r="B120" s="103"/>
      <c r="C120" s="58" t="s">
        <v>11</v>
      </c>
      <c r="D120" s="63"/>
      <c r="E120" s="63"/>
      <c r="F120" s="63">
        <v>0</v>
      </c>
      <c r="G120" s="63"/>
      <c r="H120" s="63"/>
      <c r="I120" s="63"/>
      <c r="J120" s="63">
        <v>0</v>
      </c>
      <c r="K120" s="60" t="e">
        <f t="shared" si="19"/>
        <v>#DIV/0!</v>
      </c>
      <c r="L120" s="32" t="e">
        <f>SUM(H120/E120*100)</f>
        <v>#DIV/0!</v>
      </c>
      <c r="M120" s="152"/>
    </row>
    <row r="121" spans="1:13" s="23" customFormat="1" ht="24" customHeight="1">
      <c r="A121" s="74">
        <v>20</v>
      </c>
      <c r="B121" s="102" t="s">
        <v>48</v>
      </c>
      <c r="C121" s="36" t="s">
        <v>12</v>
      </c>
      <c r="D121" s="53">
        <f aca="true" t="shared" si="20" ref="D121:I121">SUM(D122:D126)</f>
        <v>31216.7</v>
      </c>
      <c r="E121" s="53">
        <f t="shared" si="20"/>
        <v>28725.7</v>
      </c>
      <c r="F121" s="53">
        <f t="shared" si="20"/>
        <v>2720.6</v>
      </c>
      <c r="G121" s="53">
        <f t="shared" si="20"/>
        <v>230</v>
      </c>
      <c r="H121" s="53">
        <f t="shared" si="20"/>
        <v>230</v>
      </c>
      <c r="I121" s="53">
        <f t="shared" si="20"/>
        <v>0</v>
      </c>
      <c r="J121" s="53">
        <v>2720.6</v>
      </c>
      <c r="K121" s="32">
        <f t="shared" si="19"/>
        <v>8.715206924498746</v>
      </c>
      <c r="L121" s="32">
        <f>SUM(H121/E121*100)</f>
        <v>0.8006767459104565</v>
      </c>
      <c r="M121" s="150"/>
    </row>
    <row r="122" spans="1:13" s="23" customFormat="1" ht="24" customHeight="1">
      <c r="A122" s="75"/>
      <c r="B122" s="103"/>
      <c r="C122" s="37" t="s">
        <v>7</v>
      </c>
      <c r="D122" s="56"/>
      <c r="E122" s="56"/>
      <c r="F122" s="56">
        <v>0</v>
      </c>
      <c r="G122" s="56"/>
      <c r="H122" s="56"/>
      <c r="I122" s="56"/>
      <c r="J122" s="56">
        <v>0</v>
      </c>
      <c r="K122" s="32" t="e">
        <f t="shared" si="19"/>
        <v>#DIV/0!</v>
      </c>
      <c r="L122" s="32" t="e">
        <f>H122/E122*100</f>
        <v>#DIV/0!</v>
      </c>
      <c r="M122" s="151"/>
    </row>
    <row r="123" spans="1:13" s="23" customFormat="1" ht="24" customHeight="1">
      <c r="A123" s="75"/>
      <c r="B123" s="103"/>
      <c r="C123" s="37" t="s">
        <v>8</v>
      </c>
      <c r="D123" s="56">
        <v>22119.5</v>
      </c>
      <c r="E123" s="56">
        <v>22119.5</v>
      </c>
      <c r="F123" s="56">
        <v>0</v>
      </c>
      <c r="G123" s="56"/>
      <c r="H123" s="56"/>
      <c r="I123" s="56"/>
      <c r="J123" s="56">
        <v>0</v>
      </c>
      <c r="K123" s="32">
        <f t="shared" si="19"/>
        <v>0</v>
      </c>
      <c r="L123" s="32">
        <f>SUM(H123/E123*100)</f>
        <v>0</v>
      </c>
      <c r="M123" s="151"/>
    </row>
    <row r="124" spans="1:13" s="23" customFormat="1" ht="24" customHeight="1">
      <c r="A124" s="75"/>
      <c r="B124" s="103"/>
      <c r="C124" s="37" t="s">
        <v>9</v>
      </c>
      <c r="D124" s="56">
        <v>9097.2</v>
      </c>
      <c r="E124" s="56">
        <v>6606.2</v>
      </c>
      <c r="F124" s="56">
        <v>2720.6</v>
      </c>
      <c r="G124" s="56">
        <v>230</v>
      </c>
      <c r="H124" s="56">
        <v>230</v>
      </c>
      <c r="I124" s="56"/>
      <c r="J124" s="27">
        <f>SUM(F124+H124)</f>
        <v>2950.6</v>
      </c>
      <c r="K124" s="32">
        <f t="shared" si="19"/>
        <v>32.43415556434947</v>
      </c>
      <c r="L124" s="32">
        <f>SUM(H124/E124*100)</f>
        <v>3.4815779116587446</v>
      </c>
      <c r="M124" s="151"/>
    </row>
    <row r="125" spans="1:13" s="23" customFormat="1" ht="24" customHeight="1">
      <c r="A125" s="75"/>
      <c r="B125" s="103"/>
      <c r="C125" s="37" t="s">
        <v>10</v>
      </c>
      <c r="D125" s="56"/>
      <c r="E125" s="56"/>
      <c r="F125" s="56">
        <v>0</v>
      </c>
      <c r="G125" s="56"/>
      <c r="H125" s="56"/>
      <c r="I125" s="56"/>
      <c r="J125" s="56">
        <v>0</v>
      </c>
      <c r="K125" s="32" t="e">
        <f t="shared" si="19"/>
        <v>#DIV/0!</v>
      </c>
      <c r="L125" s="32" t="e">
        <f>SUM(H125/E125*100)</f>
        <v>#DIV/0!</v>
      </c>
      <c r="M125" s="151"/>
    </row>
    <row r="126" spans="1:13" s="23" customFormat="1" ht="24" customHeight="1" thickBot="1">
      <c r="A126" s="76"/>
      <c r="B126" s="103"/>
      <c r="C126" s="58" t="s">
        <v>11</v>
      </c>
      <c r="D126" s="63"/>
      <c r="E126" s="63"/>
      <c r="F126" s="63">
        <v>0</v>
      </c>
      <c r="G126" s="63"/>
      <c r="H126" s="63"/>
      <c r="I126" s="63"/>
      <c r="J126" s="63">
        <v>0</v>
      </c>
      <c r="K126" s="60" t="e">
        <f t="shared" si="19"/>
        <v>#DIV/0!</v>
      </c>
      <c r="L126" s="32" t="e">
        <f>SUM(H126/E126*100)</f>
        <v>#DIV/0!</v>
      </c>
      <c r="M126" s="152"/>
    </row>
    <row r="127" spans="1:13" s="23" customFormat="1" ht="24" customHeight="1">
      <c r="A127" s="147">
        <v>21</v>
      </c>
      <c r="B127" s="122" t="s">
        <v>49</v>
      </c>
      <c r="C127" s="36" t="s">
        <v>12</v>
      </c>
      <c r="D127" s="53">
        <f aca="true" t="shared" si="21" ref="D127:I127">SUM(D128:D132)</f>
        <v>60</v>
      </c>
      <c r="E127" s="53">
        <f>SUM(E128:E132)</f>
        <v>20</v>
      </c>
      <c r="F127" s="53">
        <f t="shared" si="21"/>
        <v>0</v>
      </c>
      <c r="G127" s="53">
        <f>SUM(G128:G132)</f>
        <v>14.06</v>
      </c>
      <c r="H127" s="53">
        <f>SUM(H128:H132)</f>
        <v>14.06</v>
      </c>
      <c r="I127" s="53">
        <f t="shared" si="21"/>
        <v>0</v>
      </c>
      <c r="J127" s="53"/>
      <c r="K127" s="32">
        <f t="shared" si="19"/>
        <v>0</v>
      </c>
      <c r="L127" s="32">
        <f>SUM(H127/E127*100)</f>
        <v>70.30000000000001</v>
      </c>
      <c r="M127" s="82"/>
    </row>
    <row r="128" spans="1:13" s="23" customFormat="1" ht="24" customHeight="1">
      <c r="A128" s="148"/>
      <c r="B128" s="122"/>
      <c r="C128" s="37" t="s">
        <v>7</v>
      </c>
      <c r="D128" s="56"/>
      <c r="E128" s="56"/>
      <c r="F128" s="56">
        <v>0</v>
      </c>
      <c r="G128" s="56"/>
      <c r="H128" s="56"/>
      <c r="I128" s="56"/>
      <c r="J128" s="56">
        <v>0</v>
      </c>
      <c r="K128" s="32" t="e">
        <f t="shared" si="19"/>
        <v>#DIV/0!</v>
      </c>
      <c r="L128" s="32" t="e">
        <f>H128/E128*100</f>
        <v>#DIV/0!</v>
      </c>
      <c r="M128" s="83"/>
    </row>
    <row r="129" spans="1:13" s="23" customFormat="1" ht="24" customHeight="1">
      <c r="A129" s="148"/>
      <c r="B129" s="122"/>
      <c r="C129" s="37" t="s">
        <v>8</v>
      </c>
      <c r="D129" s="56"/>
      <c r="E129" s="56"/>
      <c r="F129" s="56">
        <v>0</v>
      </c>
      <c r="G129" s="56"/>
      <c r="H129" s="56"/>
      <c r="I129" s="56"/>
      <c r="J129" s="56">
        <v>0</v>
      </c>
      <c r="K129" s="32" t="e">
        <f t="shared" si="19"/>
        <v>#DIV/0!</v>
      </c>
      <c r="L129" s="32" t="e">
        <f>SUM(H129/E129*100)</f>
        <v>#DIV/0!</v>
      </c>
      <c r="M129" s="83"/>
    </row>
    <row r="130" spans="1:13" s="23" customFormat="1" ht="24" customHeight="1">
      <c r="A130" s="148"/>
      <c r="B130" s="122"/>
      <c r="C130" s="37" t="s">
        <v>9</v>
      </c>
      <c r="D130" s="56">
        <v>60</v>
      </c>
      <c r="E130" s="56">
        <v>20</v>
      </c>
      <c r="F130" s="56">
        <v>0</v>
      </c>
      <c r="G130" s="56">
        <v>14.06</v>
      </c>
      <c r="H130" s="56">
        <v>14.06</v>
      </c>
      <c r="I130" s="56"/>
      <c r="J130" s="27">
        <f>SUM(F130+H130)</f>
        <v>14.06</v>
      </c>
      <c r="K130" s="32">
        <f t="shared" si="19"/>
        <v>23.433333333333334</v>
      </c>
      <c r="L130" s="32">
        <f>SUM(H130/E130*100)</f>
        <v>70.30000000000001</v>
      </c>
      <c r="M130" s="83"/>
    </row>
    <row r="131" spans="1:13" s="23" customFormat="1" ht="24" customHeight="1">
      <c r="A131" s="148"/>
      <c r="B131" s="122"/>
      <c r="C131" s="37" t="s">
        <v>10</v>
      </c>
      <c r="D131" s="56"/>
      <c r="E131" s="56"/>
      <c r="F131" s="56">
        <v>0</v>
      </c>
      <c r="G131" s="56"/>
      <c r="H131" s="56"/>
      <c r="I131" s="56"/>
      <c r="J131" s="56">
        <v>0</v>
      </c>
      <c r="K131" s="32" t="e">
        <f t="shared" si="19"/>
        <v>#DIV/0!</v>
      </c>
      <c r="L131" s="32" t="e">
        <f>SUM(H131/E131*100)</f>
        <v>#DIV/0!</v>
      </c>
      <c r="M131" s="83"/>
    </row>
    <row r="132" spans="1:13" s="23" customFormat="1" ht="24" customHeight="1" thickBot="1">
      <c r="A132" s="148"/>
      <c r="B132" s="122"/>
      <c r="C132" s="58" t="s">
        <v>11</v>
      </c>
      <c r="D132" s="63"/>
      <c r="E132" s="63"/>
      <c r="F132" s="63">
        <v>0</v>
      </c>
      <c r="G132" s="63"/>
      <c r="H132" s="63"/>
      <c r="I132" s="63"/>
      <c r="J132" s="63">
        <v>0</v>
      </c>
      <c r="K132" s="60" t="e">
        <f t="shared" si="19"/>
        <v>#DIV/0!</v>
      </c>
      <c r="L132" s="32" t="e">
        <f>SUM(H132/E132*100)</f>
        <v>#DIV/0!</v>
      </c>
      <c r="M132" s="84"/>
    </row>
    <row r="133" spans="1:13" s="1" customFormat="1" ht="22.5" customHeight="1" thickBot="1">
      <c r="A133" s="149"/>
      <c r="B133" s="122"/>
      <c r="C133" s="9" t="s">
        <v>12</v>
      </c>
      <c r="D133" s="10">
        <f aca="true" t="shared" si="22" ref="D133:J133">SUM(D134:D139)</f>
        <v>5768574.284</v>
      </c>
      <c r="E133" s="10">
        <f t="shared" si="22"/>
        <v>1026111.1140000001</v>
      </c>
      <c r="F133" s="10">
        <f t="shared" si="22"/>
        <v>2425674.692</v>
      </c>
      <c r="G133" s="10">
        <f t="shared" si="22"/>
        <v>473121.33</v>
      </c>
      <c r="H133" s="10">
        <f>SUM(H134:H139)</f>
        <v>473121.33</v>
      </c>
      <c r="I133" s="10">
        <f t="shared" si="22"/>
        <v>0</v>
      </c>
      <c r="J133" s="10">
        <f t="shared" si="22"/>
        <v>2898796.0219999994</v>
      </c>
      <c r="K133" s="11">
        <f t="shared" si="19"/>
        <v>50.25151587351908</v>
      </c>
      <c r="L133" s="12">
        <f aca="true" t="shared" si="23" ref="L133:L139">H133/E133*100</f>
        <v>46.10819662167698</v>
      </c>
      <c r="M133" s="144"/>
    </row>
    <row r="134" spans="1:13" s="1" customFormat="1" ht="24" customHeight="1">
      <c r="A134" s="148"/>
      <c r="B134" s="153" t="s">
        <v>13</v>
      </c>
      <c r="C134" s="13" t="s">
        <v>7</v>
      </c>
      <c r="D134" s="14">
        <f>SUM(D8+D14+D20+D26+D32+D38+D44+D50+D56+D62+D68+D74+D80+D86+D92+D98+D104+D110+D116+D122+D128)</f>
        <v>241684.66400000002</v>
      </c>
      <c r="E134" s="14">
        <f>SUM(E8+E14+E20+E26+E32+E38+E44+E50+E56+E62+E68+E74+E80+E86+E92+E98+E104+E110+E116+E122+E128)</f>
        <v>43770.2</v>
      </c>
      <c r="F134" s="14">
        <f>SUM(F8+F14+F20+F26+F32+F38+F44+F50+F56+F62+F68+F74+F80+F86+F92+F98+F104+F110+F116+F122+F128)</f>
        <v>80153.5</v>
      </c>
      <c r="G134" s="14">
        <f>SUM(G8+G14+G20+G26+G32+G38+G44+G50+G56+G62+G68+G74+G80+G86+G92+G98+G104+G110+G116+G122+G128)</f>
        <v>22165.66</v>
      </c>
      <c r="H134" s="14">
        <f>SUM(H8+H14+H20+H26+H32+H38+H44+H50+H56+H62+H68+H74+H80+H86+H92+H98+H104+H110+H116+H122+H128)</f>
        <v>22165.66</v>
      </c>
      <c r="I134" s="14">
        <f>SUM(I8+I14+I20+I26+I32+I38+I44+I50+I56+I62+I68+I74+I80+I86+I92+I98+I104+I110+I116)</f>
        <v>0</v>
      </c>
      <c r="J134" s="14">
        <f>SUM(J8+J14+J20+J26+J32+J38+J44+J50+J56+J62+J68+J74+J80+J86+J92+J98+J104+J110+J116+J122+J128)</f>
        <v>102319.16</v>
      </c>
      <c r="K134" s="12">
        <f t="shared" si="19"/>
        <v>42.33580993786184</v>
      </c>
      <c r="L134" s="12">
        <f t="shared" si="23"/>
        <v>50.64098404850789</v>
      </c>
      <c r="M134" s="145"/>
    </row>
    <row r="135" spans="1:13" s="1" customFormat="1" ht="24" customHeight="1">
      <c r="A135" s="148"/>
      <c r="B135" s="153"/>
      <c r="C135" s="13" t="s">
        <v>8</v>
      </c>
      <c r="D135" s="14">
        <f>SUM(D9+D15+D21+D27+D27+D33+D39+D45+D51+D57+D63+D69+D75+D81+D87+D93+D99+D105+D111+D117+D123+D129)</f>
        <v>2861140.3389999997</v>
      </c>
      <c r="E135" s="14">
        <f>SUM(E9+E15+E21+E27+E33+E39+E45+E51+E57+E63+E69+E75+E81+E87+E93+E99+E105+E111+E117+E123+E129)</f>
        <v>463518.94</v>
      </c>
      <c r="F135" s="14">
        <f>SUM(F9+F15+F21+F27+F33+F39+F45+F51+F57+F63+F69+F75+F81+F87+F93+F99+F105+F111+F117+F123+F129)</f>
        <v>1179687.7199999997</v>
      </c>
      <c r="G135" s="14">
        <f>SUM(G9+G15+G21+G27+G33+G39+G45+G51+G57+G63+G69+G75+G81+G87+G93+G99+G105+G111+G117+G123+G129)</f>
        <v>227390.377</v>
      </c>
      <c r="H135" s="14">
        <f>SUM(H9+H15+H21+H27+H33+H39+H45+H51+H57+H63+H69+H75+H81+H87+H93+H99+H105+H111+H117+H123+H129)</f>
        <v>227390.377</v>
      </c>
      <c r="I135" s="14">
        <f>SUM(I9+I15+I21+I27+I33+I39+I45+I51+I57+I63+I69+I75+I81+I87+I93+I99+I105+I111+I117)</f>
        <v>0</v>
      </c>
      <c r="J135" s="14">
        <f>SUM(J9+J15+J21+J27+J33+J39+J45+J51+J57+J63+J69+J75+J81+J87+J93+J99+J105+J111+J117+J123+J129)</f>
        <v>1407078.0969999998</v>
      </c>
      <c r="K135" s="12">
        <f t="shared" si="19"/>
        <v>49.17892624210769</v>
      </c>
      <c r="L135" s="15">
        <f t="shared" si="23"/>
        <v>49.05740788067905</v>
      </c>
      <c r="M135" s="144"/>
    </row>
    <row r="136" spans="1:13" s="1" customFormat="1" ht="36.75" customHeight="1">
      <c r="A136" s="148"/>
      <c r="B136" s="153"/>
      <c r="C136" s="13" t="s">
        <v>9</v>
      </c>
      <c r="D136" s="14">
        <f>SUM(D10+D16+D22+D28+D34+D40+D46+D52+D58+D64+D70+D76+D82+D88+D94+D100+D106+D112+D118+D124+D130)</f>
        <v>2636787.5110000004</v>
      </c>
      <c r="E136" s="14">
        <f>SUM(E10+E16+E22+E28+E34+E40+E46+E52+E58+E64+E70+E76+E82+E88+E94+E100+E106+E112+E118+E124+E130)</f>
        <v>515896.97400000005</v>
      </c>
      <c r="F136" s="14">
        <f>SUM(F10+F16+F22+F28+F34+F40+F46+F52+F58+F64+F70+F76+F82+F88+F94+F100+F106+F112+F118+F124+F130)</f>
        <v>996595.3719999999</v>
      </c>
      <c r="G136" s="14">
        <f>SUM(G10+G16+G22+G28+G34+G40+G46+G52+G58+G64+G70+G76+G82+G88+G94+G100+G106+G112+G118+G124+G130)</f>
        <v>222187.163</v>
      </c>
      <c r="H136" s="14">
        <f>SUM(H10+H16+H22+H28+H34+H40+H46+H52+H58+H64+H70+H76+H82+H88+H94+H100+H106+H112+H118+H124+H130)</f>
        <v>222187.163</v>
      </c>
      <c r="I136" s="14">
        <f>SUM(I10+I16+I22+I28+I34+I40+I46+I52+I58+I70+I76+I82+I88+I94+I100+I106+I112+I118)</f>
        <v>0</v>
      </c>
      <c r="J136" s="14">
        <f>SUM(J10+J16+J22+J28+J34+J40+J46+J52+J58+J64+J70+J76+J82+J88+J94+J100+J106+J112+J118+J124+J130)</f>
        <v>1218782.535</v>
      </c>
      <c r="K136" s="12">
        <f t="shared" si="19"/>
        <v>46.22225074699998</v>
      </c>
      <c r="L136" s="15">
        <f t="shared" si="23"/>
        <v>43.068126815568405</v>
      </c>
      <c r="M136" s="144"/>
    </row>
    <row r="137" spans="1:13" s="1" customFormat="1" ht="54.75" customHeight="1">
      <c r="A137" s="148"/>
      <c r="B137" s="153"/>
      <c r="C137" s="13" t="s">
        <v>21</v>
      </c>
      <c r="D137" s="14">
        <f>SUM(D17+D23+D71+D113+D119)</f>
        <v>0</v>
      </c>
      <c r="E137" s="14">
        <f>SUM(E17+E23+E71+E113+E119)</f>
        <v>0</v>
      </c>
      <c r="F137" s="14">
        <f>SUM(F11+F17+F23+F29+F35+F41+F47+F53+F59+F65+F71+F77+F83+F89+F95+F101+F107+F113+F119+F125+F131)</f>
        <v>160215.9</v>
      </c>
      <c r="G137" s="14">
        <f>SUM(G17+G23+G71+G113+G119)</f>
        <v>0</v>
      </c>
      <c r="H137" s="14">
        <f>SUM(H17+H23+H71+H113+H119)</f>
        <v>0</v>
      </c>
      <c r="I137" s="14">
        <f>SUM(I17+I23+I71+I113+I119)</f>
        <v>0</v>
      </c>
      <c r="J137" s="14">
        <f>SUM(J11+J17+J23+J29+J35+J41+J47+J53+J59+J65+J71+J77+J83+J89+J95+J101+J107+J113+J119+J125+J131)</f>
        <v>160215.9</v>
      </c>
      <c r="K137" s="12" t="e">
        <f t="shared" si="19"/>
        <v>#DIV/0!</v>
      </c>
      <c r="L137" s="15" t="e">
        <f t="shared" si="23"/>
        <v>#DIV/0!</v>
      </c>
      <c r="M137" s="144"/>
    </row>
    <row r="138" spans="1:13" s="1" customFormat="1" ht="62.25" customHeight="1">
      <c r="A138" s="148"/>
      <c r="B138" s="153"/>
      <c r="C138" s="16" t="s">
        <v>22</v>
      </c>
      <c r="D138" s="17">
        <f aca="true" t="shared" si="24" ref="D138:I138">SUM(D65)</f>
        <v>0</v>
      </c>
      <c r="E138" s="17">
        <f t="shared" si="24"/>
        <v>0</v>
      </c>
      <c r="F138" s="17">
        <f t="shared" si="24"/>
        <v>0</v>
      </c>
      <c r="G138" s="17">
        <f t="shared" si="24"/>
        <v>0</v>
      </c>
      <c r="H138" s="17">
        <f t="shared" si="24"/>
        <v>0</v>
      </c>
      <c r="I138" s="17">
        <f t="shared" si="24"/>
        <v>0</v>
      </c>
      <c r="J138" s="17">
        <v>0</v>
      </c>
      <c r="K138" s="12" t="e">
        <f t="shared" si="19"/>
        <v>#DIV/0!</v>
      </c>
      <c r="L138" s="15" t="e">
        <f t="shared" si="23"/>
        <v>#DIV/0!</v>
      </c>
      <c r="M138" s="144"/>
    </row>
    <row r="139" spans="1:13" s="1" customFormat="1" ht="41.25" customHeight="1" thickBot="1">
      <c r="A139" s="149"/>
      <c r="B139" s="154"/>
      <c r="C139" s="18" t="s">
        <v>11</v>
      </c>
      <c r="D139" s="19">
        <f>SUM(D12+D18+D24+D30+D36+D42+D48+D54+D60+D66+D72+D78+D84+D90+D96+D102+D108+D114+D120)</f>
        <v>28961.77</v>
      </c>
      <c r="E139" s="19">
        <f>SUM(E12+E18+E24+E30+E36+E42+E48+E54+E60+E66+E72+E78+E84+E90+E96+E102+E108+E114+E120)</f>
        <v>2925</v>
      </c>
      <c r="F139" s="19">
        <f>SUM(F12+F18+F24+F30+F36+F42+F48+F54+F60+F66+F72+F78+F84+F90+F96+F102+F108+F114+F120+F132+F126)</f>
        <v>9022.199999999999</v>
      </c>
      <c r="G139" s="19">
        <f>SUM(G12+G18+G24+G30+G36+G42+G48+G54+G60+G66+G72+G78+G84+G90+G96+G102+G108+G114+G120)</f>
        <v>1378.13</v>
      </c>
      <c r="H139" s="19">
        <f>SUM(H12+H18+H24+H30+H36+H42+H48+H54+H60+H66+H72+H78+H84+H90+H96+H102+H108+H114+H120)</f>
        <v>1378.13</v>
      </c>
      <c r="I139" s="19">
        <f>SUM(I12+I18+I24+I30+I36+I42+I48+I54+I60+I66+I72+I78+I84+I90+I96+I102+I108+I114+I120)</f>
        <v>0</v>
      </c>
      <c r="J139" s="19">
        <f>SUM(J12+J18+J24+J30+J36+J42+J48+J54+J60+J66+J72+J78+J84+J90+J96+J102+J108+J114+J120+J132+J126)</f>
        <v>10400.329999999998</v>
      </c>
      <c r="K139" s="20">
        <f t="shared" si="19"/>
        <v>35.910546903728594</v>
      </c>
      <c r="L139" s="15">
        <f t="shared" si="23"/>
        <v>47.11555555555556</v>
      </c>
      <c r="M139" s="146"/>
    </row>
    <row r="140" spans="1:12" s="1" customFormat="1" ht="15">
      <c r="A140" s="7"/>
      <c r="D140" s="21"/>
      <c r="L140" s="8"/>
    </row>
    <row r="141" spans="1:13" s="1" customFormat="1" ht="15">
      <c r="A141" s="7"/>
      <c r="M141" s="8"/>
    </row>
    <row r="142" spans="1:13" s="1" customFormat="1" ht="15">
      <c r="A142" s="7"/>
      <c r="M142" s="8"/>
    </row>
    <row r="143" spans="1:13" s="1" customFormat="1" ht="15">
      <c r="A143" s="7"/>
      <c r="M143" s="8"/>
    </row>
    <row r="144" spans="1:13" s="1" customFormat="1" ht="15">
      <c r="A144" s="7"/>
      <c r="M144" s="8"/>
    </row>
    <row r="147" ht="15">
      <c r="H147" s="1" t="s">
        <v>20</v>
      </c>
    </row>
  </sheetData>
  <sheetProtection/>
  <mergeCells count="78">
    <mergeCell ref="M109:M114"/>
    <mergeCell ref="B109:B114"/>
    <mergeCell ref="A109:A114"/>
    <mergeCell ref="M61:M66"/>
    <mergeCell ref="M67:M72"/>
    <mergeCell ref="M73:M78"/>
    <mergeCell ref="M103:M108"/>
    <mergeCell ref="B97:B102"/>
    <mergeCell ref="A97:A102"/>
    <mergeCell ref="B103:B108"/>
    <mergeCell ref="M127:M132"/>
    <mergeCell ref="M133:M139"/>
    <mergeCell ref="A127:A133"/>
    <mergeCell ref="M115:M120"/>
    <mergeCell ref="M121:M126"/>
    <mergeCell ref="A134:A139"/>
    <mergeCell ref="B134:B139"/>
    <mergeCell ref="A115:A120"/>
    <mergeCell ref="B115:B120"/>
    <mergeCell ref="A121:A126"/>
    <mergeCell ref="M49:M54"/>
    <mergeCell ref="M79:M84"/>
    <mergeCell ref="M91:M96"/>
    <mergeCell ref="B79:B84"/>
    <mergeCell ref="A73:A78"/>
    <mergeCell ref="B61:B66"/>
    <mergeCell ref="A61:A66"/>
    <mergeCell ref="B91:B96"/>
    <mergeCell ref="A91:A96"/>
    <mergeCell ref="M55:M60"/>
    <mergeCell ref="B121:B126"/>
    <mergeCell ref="B127:B133"/>
    <mergeCell ref="A37:A42"/>
    <mergeCell ref="B37:B42"/>
    <mergeCell ref="A79:A84"/>
    <mergeCell ref="B85:B90"/>
    <mergeCell ref="A85:A90"/>
    <mergeCell ref="A67:A72"/>
    <mergeCell ref="B73:B78"/>
    <mergeCell ref="B67:B72"/>
    <mergeCell ref="M25:M30"/>
    <mergeCell ref="A31:A36"/>
    <mergeCell ref="B31:B36"/>
    <mergeCell ref="A19:A24"/>
    <mergeCell ref="B19:B24"/>
    <mergeCell ref="A25:A30"/>
    <mergeCell ref="B25:B30"/>
    <mergeCell ref="M31:M36"/>
    <mergeCell ref="A7:A12"/>
    <mergeCell ref="B7:B12"/>
    <mergeCell ref="A13:A18"/>
    <mergeCell ref="B13:B18"/>
    <mergeCell ref="A55:A60"/>
    <mergeCell ref="B55:B60"/>
    <mergeCell ref="A43:A48"/>
    <mergeCell ref="B43:B48"/>
    <mergeCell ref="A49:A54"/>
    <mergeCell ref="B49:B54"/>
    <mergeCell ref="A1:M2"/>
    <mergeCell ref="A4:A5"/>
    <mergeCell ref="B4:B5"/>
    <mergeCell ref="C4:C5"/>
    <mergeCell ref="D4:D5"/>
    <mergeCell ref="E4:E5"/>
    <mergeCell ref="L4:L5"/>
    <mergeCell ref="M4:M5"/>
    <mergeCell ref="K4:K5"/>
    <mergeCell ref="F4:F5"/>
    <mergeCell ref="A103:A108"/>
    <mergeCell ref="G4:G5"/>
    <mergeCell ref="H4:H5"/>
    <mergeCell ref="J4:J5"/>
    <mergeCell ref="I4:I5"/>
    <mergeCell ref="M97:M102"/>
    <mergeCell ref="M19:M24"/>
    <mergeCell ref="M85:M90"/>
    <mergeCell ref="M13:M18"/>
    <mergeCell ref="M7:M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2022-10-20T08:19:07Z</dcterms:modified>
  <cp:category/>
  <cp:version/>
  <cp:contentType/>
  <cp:contentStatus/>
</cp:coreProperties>
</file>