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tabRatio="505" firstSheet="1" activeTab="1"/>
  </bookViews>
  <sheets>
    <sheet name="РРО 2018-2021 (01.01.2019)" sheetId="1" r:id="rId1"/>
    <sheet name="Сводный" sheetId="2" r:id="rId2"/>
  </sheets>
  <definedNames>
    <definedName name="_xlnm._FilterDatabase" localSheetId="0" hidden="1">'РРО 2018-2021 (01.01.2019)'!$D$7:$S$81</definedName>
    <definedName name="_xlnm.Print_Area" localSheetId="1">'Сводный'!$A$1:$S$920</definedName>
  </definedNames>
  <calcPr fullCalcOnLoad="1"/>
</workbook>
</file>

<file path=xl/comments2.xml><?xml version="1.0" encoding="utf-8"?>
<comments xmlns="http://schemas.openxmlformats.org/spreadsheetml/2006/main">
  <authors>
    <author>Buh_2</author>
  </authors>
  <commentList>
    <comment ref="G116" authorId="0">
      <text>
        <r>
          <rPr>
            <b/>
            <sz val="10"/>
            <rFont val="Tahoma"/>
            <family val="2"/>
          </rPr>
          <t>Buh_2:</t>
        </r>
        <r>
          <rPr>
            <sz val="10"/>
            <rFont val="Tahoma"/>
            <family val="2"/>
          </rPr>
          <t xml:space="preserve">
</t>
        </r>
      </text>
    </comment>
  </commentList>
</comments>
</file>

<file path=xl/sharedStrings.xml><?xml version="1.0" encoding="utf-8"?>
<sst xmlns="http://schemas.openxmlformats.org/spreadsheetml/2006/main" count="6264" uniqueCount="1366">
  <si>
    <t>212</t>
  </si>
  <si>
    <t>07</t>
  </si>
  <si>
    <t>Код методики расчета объема расходов</t>
  </si>
  <si>
    <t>04</t>
  </si>
  <si>
    <t>01</t>
  </si>
  <si>
    <t>08</t>
  </si>
  <si>
    <t>241</t>
  </si>
  <si>
    <t>290</t>
  </si>
  <si>
    <t>612</t>
  </si>
  <si>
    <t>611</t>
  </si>
  <si>
    <t>262</t>
  </si>
  <si>
    <t>851</t>
  </si>
  <si>
    <t>244</t>
  </si>
  <si>
    <t>321</t>
  </si>
  <si>
    <t>Код расход-ного обяза-тельства</t>
  </si>
  <si>
    <t>Реквизиты нормативного правового акта, договора, соглашения</t>
  </si>
  <si>
    <t>Статья, пункт, подпункт, абзац муниципального правового акта, договора, соглашения</t>
  </si>
  <si>
    <t>Код раздела классификации расходов бюджета</t>
  </si>
  <si>
    <t>Код подраз-дела класси-фикации расходов бюджета</t>
  </si>
  <si>
    <t>Код целевой статьи класси-фикации расходов бюджета</t>
  </si>
  <si>
    <t>Код вида расходов класси-фикации расходов бюджета</t>
  </si>
  <si>
    <t>Код операции сектора государственного управления</t>
  </si>
  <si>
    <t>не установлен</t>
  </si>
  <si>
    <t>350</t>
  </si>
  <si>
    <t>03</t>
  </si>
  <si>
    <t>10</t>
  </si>
  <si>
    <t>Наименование расходного обязательства</t>
  </si>
  <si>
    <t>14</t>
  </si>
  <si>
    <t>111</t>
  </si>
  <si>
    <t>Итого</t>
  </si>
  <si>
    <t>Главный бухгалтер</t>
  </si>
  <si>
    <t>Изотова Т Ю</t>
  </si>
  <si>
    <t>360</t>
  </si>
  <si>
    <t>112</t>
  </si>
  <si>
    <t>Срок действия нормативного муниципального правового акта, договора, соглашения</t>
  </si>
  <si>
    <t>Код ГРБС</t>
  </si>
  <si>
    <t xml:space="preserve">ПЛАН </t>
  </si>
  <si>
    <t xml:space="preserve">ФАКТ </t>
  </si>
  <si>
    <t>Дата вступленияв силумуниципального правового акта, договора, соглашения</t>
  </si>
  <si>
    <t>1500220060</t>
  </si>
  <si>
    <t>103010Я590</t>
  </si>
  <si>
    <t>1060270230</t>
  </si>
  <si>
    <t>0700220470</t>
  </si>
  <si>
    <t>0700320180</t>
  </si>
  <si>
    <t>0700420070</t>
  </si>
  <si>
    <t>0700420530</t>
  </si>
  <si>
    <t>0700510080</t>
  </si>
  <si>
    <t>101020Ю590</t>
  </si>
  <si>
    <t>101010Э590</t>
  </si>
  <si>
    <t>1060120390</t>
  </si>
  <si>
    <t>119</t>
  </si>
  <si>
    <t>853</t>
  </si>
  <si>
    <t>106010К590</t>
  </si>
  <si>
    <t>102010И590</t>
  </si>
  <si>
    <t>0800120290</t>
  </si>
  <si>
    <t>0800420110</t>
  </si>
  <si>
    <t>1500220270</t>
  </si>
  <si>
    <t>0700110090</t>
  </si>
  <si>
    <t xml:space="preserve">Вручение премий за лучшие молодежные проекты года </t>
  </si>
  <si>
    <t>0700520540</t>
  </si>
  <si>
    <t>0700620550</t>
  </si>
  <si>
    <t>1600420280</t>
  </si>
  <si>
    <t>0700510040</t>
  </si>
  <si>
    <t>И.о. начальника МКУ "Управление культуры, молодежной политики, туризма Киржачского района"</t>
  </si>
  <si>
    <t>Куркина Т.С.</t>
  </si>
  <si>
    <t xml:space="preserve">МКУ "Управление культуры, молодёжной политики, туризма, работы с детьми и семьями администрации Киржачского района" </t>
  </si>
  <si>
    <t>852</t>
  </si>
  <si>
    <t>8</t>
  </si>
  <si>
    <t>9</t>
  </si>
  <si>
    <t>11</t>
  </si>
  <si>
    <t>Организация проведения молодёжной акции «Рок – против наркотиков»</t>
  </si>
  <si>
    <t>Укрепление антитеррористической защищенности объектов культурного наследия</t>
  </si>
  <si>
    <t>Мероприятия по профилактике правонарушений среди несовершеннолетних и молодежи</t>
  </si>
  <si>
    <t xml:space="preserve">Организация и проведение районных спортивных и творческих мероприятий, фестивалей, конкурсов </t>
  </si>
  <si>
    <t xml:space="preserve">Расходы на обеспечение деятельности (оказание услуг) учреждений дополнительного образования детей в сфере культуры. </t>
  </si>
  <si>
    <t>Муниципальная  программа муниципального образования Киржачский район «Социальное и демографическое развитие Киржачского района на 2017-2019 годы»</t>
  </si>
  <si>
    <t xml:space="preserve">Реализация социальных проектов </t>
  </si>
  <si>
    <t>Расходы на обеспечение деятельности (оказание услуг) библиотек</t>
  </si>
  <si>
    <t xml:space="preserve">Акция для детей и подростков из социально-неблагополучных семей "Дети, в школу собирайтесь!" </t>
  </si>
  <si>
    <t xml:space="preserve">Проведение мероприятий по повышению общественной активности молодежи, творческой активности  </t>
  </si>
  <si>
    <t xml:space="preserve">Мероприятия, направленные на повышение престижа семьи и брака, значимости семейных ценностей </t>
  </si>
  <si>
    <t xml:space="preserve">Выплата персональных стипендий администрации района «Надежда Земли Киржачской» и районного фестиваля детского творчества «Солнечная карусель» и проведение торжественных церемоний их вручения лауреатам </t>
  </si>
  <si>
    <t>Премии в области культуры, искусства и литературы.</t>
  </si>
  <si>
    <t xml:space="preserve">Расходы на обеспечение деятельности (оказание услуг) муниципального казенного учреждения "Управление культуры, молодежной политики, туризма Киржачского района" </t>
  </si>
  <si>
    <t>В целом</t>
  </si>
  <si>
    <t xml:space="preserve">1)в целом </t>
  </si>
  <si>
    <t>0000000000</t>
  </si>
  <si>
    <t>000</t>
  </si>
  <si>
    <t xml:space="preserve">1)в целом   2)в целом  </t>
  </si>
  <si>
    <t>1020170390</t>
  </si>
  <si>
    <t>10201S0390</t>
  </si>
  <si>
    <t>1030170390</t>
  </si>
  <si>
    <t>10301S0390</t>
  </si>
  <si>
    <t>9990070630</t>
  </si>
  <si>
    <t>1010170390</t>
  </si>
  <si>
    <t>10101S0390</t>
  </si>
  <si>
    <t>1010270390</t>
  </si>
  <si>
    <t>10102S0390</t>
  </si>
  <si>
    <t>9990070440</t>
  </si>
  <si>
    <t>464</t>
  </si>
  <si>
    <t>99900П0050</t>
  </si>
  <si>
    <t xml:space="preserve">1)В целом  </t>
  </si>
  <si>
    <t xml:space="preserve">1)17.02.2017   </t>
  </si>
  <si>
    <t xml:space="preserve">1)не установлен </t>
  </si>
  <si>
    <t>Мероприятия, направленные на реконструкцию мемориала на месте гибели Героев Советского Союза летчика-космонавта Гагаринв Ю.А. и летчика-испытателя Серегина В.С.</t>
  </si>
  <si>
    <t>Расходы, направленные на реализацию проектов-победителей конкурсов в сфере молодежной политики</t>
  </si>
  <si>
    <t>Расходы за счет межбюджетных трансфертов, перечисляемых из бюджета муниципального образования сельское поселение Кипревское в соответствии с заключенным соглашением на обеспечение деятельности учреждений культуры</t>
  </si>
  <si>
    <t>Расходы на выплаты персоналу в целях обеспечения выполнения функций госсударственными (муниципальными) органами, казенными учреждениями, органами управления госсударственными внебюджетными фондами)</t>
  </si>
  <si>
    <t>Закупка товаров, работ и услуг для обеспечения госсударственных (муниципальных) нужд</t>
  </si>
  <si>
    <t>Иные бюджетные ассигнования</t>
  </si>
  <si>
    <t xml:space="preserve">1)в целом 2)в целом </t>
  </si>
  <si>
    <t>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7.05.2012 г. №597, от 01.06.2012 г. №761</t>
  </si>
  <si>
    <t>Гранты на реализацию творческих проектов в сфере культуры</t>
  </si>
  <si>
    <t>613</t>
  </si>
  <si>
    <t>243</t>
  </si>
  <si>
    <t>Исполнитель Наумкина Е.В. 8(49237)2-95-07</t>
  </si>
  <si>
    <t>0800120800</t>
  </si>
  <si>
    <t>1040172470</t>
  </si>
  <si>
    <t>10401S2470</t>
  </si>
  <si>
    <t>0700520770</t>
  </si>
  <si>
    <t>Реализация социальных проектов в области культуры</t>
  </si>
  <si>
    <t>Мероприятия, направленные на развитие народного творчества, национальных искусств, ремесел</t>
  </si>
  <si>
    <t>2100220730</t>
  </si>
  <si>
    <t>1)В целом</t>
  </si>
  <si>
    <t>1) не установлен</t>
  </si>
  <si>
    <t>Р-1.2.3.001</t>
  </si>
  <si>
    <t>Р-1.2.3.002</t>
  </si>
  <si>
    <t>Р-1.2.3.003</t>
  </si>
  <si>
    <t>Р-7.2.3.004</t>
  </si>
  <si>
    <t>Р-7.2.3.005</t>
  </si>
  <si>
    <t>Р-7.2.3.006</t>
  </si>
  <si>
    <t>Р-7.2.1.014</t>
  </si>
  <si>
    <t>Р-7.2.3.015</t>
  </si>
  <si>
    <t>Р-1.2.3.024</t>
  </si>
  <si>
    <t>Объем средств на исполнение расходного обязательства (руб.)</t>
  </si>
  <si>
    <t xml:space="preserve">Расходы на организацию работы Киржачской правовой школы по профилактике молодежного экстремизма </t>
  </si>
  <si>
    <t>Расходы на проведение цикла мероприятий по укреплению единства российской нации, обеспечению межнационального согласия, этнокультурного развития народов, взаимодействию с национально-культурными автономиями</t>
  </si>
  <si>
    <t xml:space="preserve">Организация и проведение районных мероприятий по повышению социальной активности различных категорий граждан </t>
  </si>
  <si>
    <t xml:space="preserve">Проведение фестивалей, конкурсов, спортивных мероприятий, направленных на пропаганду здорового образа жизни, сохранение и укрепление здоровья  </t>
  </si>
  <si>
    <t>Проведение военно-спортивных мероприятий, патриотических акций, конкурсов военно-патриотической направленности</t>
  </si>
  <si>
    <t xml:space="preserve">Организация деятельности центра военно-патриотического воспитания и подготовки граждан к военной службе Киржачского района </t>
  </si>
  <si>
    <t>Расходы на обеспечение деятельности (оказание услуг) дворцов культуры, других учреждений культуры</t>
  </si>
  <si>
    <t>Расходы на обеспечение деятельности (оказание услуг) музея</t>
  </si>
  <si>
    <t>1)Постановление администрации Киржачского района Владимирской области №149 от 17.02.2017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2015-2017 годы", "Формирование доступной среды, жизнедеятельности инвалидов на 2016-2018 гг.", "Обеспечение безопасности населения и территорий Киржачского района на 2016-2018 гг."</t>
  </si>
  <si>
    <t>Софинансирование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7.05.2012 г. №597, от 01.06.2012 г. №761</t>
  </si>
  <si>
    <t>1)Постановление администрации Киржачского района от 17.05.2017 г. №663 "Об утверждении порядка расходования средств бюджета муниципального образования, предусмотренных на реализацию муниципальной программы муниципального образования Киржачский район "Развитие культуры и туризма на 2014 - 2020 годы"2)Постановление главы администрации Киржачского района от 20.10.2011г.№882 "Об утверждении Порядка определения обьема и условий предоставления субсидий из бюджета муниципального образования Киржачский район бюджетным учреждениям культуры и дополнительного образования детей на возмещение нормативных затрат, связанных с оказанием ими в соответствии с  муниципальным заданием муниципальных услуг(выполнени работ), а так же субсидий на иные цели"</t>
  </si>
  <si>
    <t>1)2020       2)не установлен</t>
  </si>
  <si>
    <t xml:space="preserve"> Приобретение музыкальных инструментов для детских школ искусств</t>
  </si>
  <si>
    <t>Софинансирование на приобретение музыкальных инструментов для детских школ искусств</t>
  </si>
  <si>
    <t>1)01.01.2018</t>
  </si>
  <si>
    <t xml:space="preserve">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t>
  </si>
  <si>
    <t>1)2020  2)не установлен</t>
  </si>
  <si>
    <t xml:space="preserve">в целом </t>
  </si>
  <si>
    <t xml:space="preserve"> Не установлен </t>
  </si>
  <si>
    <t>Софинансирование на 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7.05.2012 г. №597, от 01.06.2012 г. №761</t>
  </si>
  <si>
    <t>Расходы на поддержку отрасли культуры на комплектование книжных фондов библиотек муниципального образования</t>
  </si>
  <si>
    <t>2100120720</t>
  </si>
  <si>
    <t>Поддержка общественных инициатив и мероприятий, направленных на формирование и укрепление гражданского патриотизма и российской гражданской идентичности</t>
  </si>
  <si>
    <t>01.01.2017</t>
  </si>
  <si>
    <t>Постановление администрации Киржачского района от 17.05.2017 г. №663 "Об утверждении порядка расходования средств бюджета муниципального образования, предусмотренных на реализацию муниципальной программы муниципального образования Киржачский район "Развитие культуры и туризма на 2014 - 2020 годы"</t>
  </si>
  <si>
    <t xml:space="preserve">Предоставление мер социальной поддержкипо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дополнительногообразования детей в сферекультуры </t>
  </si>
  <si>
    <t>10101L5192</t>
  </si>
  <si>
    <t>99900П0390</t>
  </si>
  <si>
    <t xml:space="preserve">1).Постановление администрации Киржачског о района №735 от 31.05.2018г.«Об утверждении порядка расходования субсидии, выделенной из областного бюджета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№597, от 01 июня 2012 года №761» </t>
  </si>
  <si>
    <t>1) 01.01.2018</t>
  </si>
  <si>
    <t xml:space="preserve">  1)Постановления администрации Киржачского района от 31.05.2018г. №733  «Об утвержднии порядка расходования субсидии, выделенной из областного бюджета на софинансирование приобретения музыкальных инструментов для детских музыкальных школ»</t>
  </si>
  <si>
    <t>9990071591</t>
  </si>
  <si>
    <t xml:space="preserve">1)2020 2)не установлен </t>
  </si>
  <si>
    <t xml:space="preserve">  Расходы на проведение работ по строительству и реконструкции объектов муниципальной собственности - реконструкция здания МБУК "КРДК"</t>
  </si>
  <si>
    <t>9990070390</t>
  </si>
  <si>
    <t>1)01.01.2017    2)01.01.2012</t>
  </si>
  <si>
    <t xml:space="preserve">1)01.01.2017 2)01.01.2012 </t>
  </si>
  <si>
    <t>1010271620</t>
  </si>
  <si>
    <t>831</t>
  </si>
  <si>
    <t>9990040220</t>
  </si>
  <si>
    <t>Постановление главы администрации Киржачского района от 20.10.2011г.№882 "Об утверждении Порядка определения обьема и условий предоставления субсидий из бюджета муниципального образования Киржачский район бюджетным учреждениям культуры и дополнительного образования детей на возмещение нормативных затрат, связанных с оказанием ими в соответствии с  муниципальным заданием муниципальных услуг(выполнени работ), а так же субсидий на иные цели"</t>
  </si>
  <si>
    <t>31.12.2018г.</t>
  </si>
  <si>
    <t xml:space="preserve">Постановление администрации Киржачског о района №735 от 31.05.2018г.«Об утверждении порядка расходования субсидии, выделенной из областного бюджета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№597, от 01 июня 2012 года №761» </t>
  </si>
  <si>
    <t xml:space="preserve"> Постановление администрации Киржачского района от 10.09.2018г. №1293  «Об утверждении порядка расходования иных межбюджетных трансфертов из областного бюджета на выплату  грантов на реализацию творческих проектов на селе в сфере культуры в 2018г»</t>
  </si>
  <si>
    <t>Постановления администрации Киржачского района от 31.05.2018г. №734  «Об утверждении порядка расходования субсидии, выделенной из областного бюджета на поддержку отрасли культуры»</t>
  </si>
  <si>
    <t>Постановление главы района от 11.05.2010 №485 "О порядке оказания мер социальной поддержки по оплате за содержание и ремонт жилья, услуг теплоснабжения (отопления) и электроснабжения, освещения для лиц, предусмотренных главами 14,15 Закона Владимирской области от 02.10.2007 года №120-ОЗ "О социальной поддержке и социальном обслуживании отдельных категорий граждан во Владимирской области" (Постановление Губернатора Владимирской области от 25.03.2010 года №357 "Об утверждении Порядка  предоставления мер социальной поддержки работникам культуры")"</t>
  </si>
  <si>
    <t>11.05.2010</t>
  </si>
  <si>
    <t>в целом</t>
  </si>
  <si>
    <t>Постановление администрации Киржачского района Владимирской области №149 от 17.02.2017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2015-2017 годы", "Формирование доступной среды, жизнедеятельности инвалидов на 2016-2018 гг.", "Обеспечение безопасности населения и территорий Киржачского района на 2016-2018 гг."</t>
  </si>
  <si>
    <t>17.02.2017</t>
  </si>
  <si>
    <t xml:space="preserve">в целом  </t>
  </si>
  <si>
    <t>01.01.2012</t>
  </si>
  <si>
    <t>Постановление  администрации Киржачского района №1066 от 25.07.2017г. "Об утверждении порядка расходования средств областного бюджета в виде дотации на сбалансированность местных бюджетов в 2017г. на реконструкцию мемориала на месте гибели Героев Советского Союза летчика-космонавтаГагарина Ю.А. и летчика -испытателя Серегина В.С."</t>
  </si>
  <si>
    <t>25.07.2017</t>
  </si>
  <si>
    <t>Постановление администрации Киржачского района Владимирской области №414 от 30.03.2018 "О распределении средств субсидии из областного бюджета по строительству и реконструкции обьектов муниципальной собственности в сумме 187285000,00 рублей."</t>
  </si>
  <si>
    <t xml:space="preserve"> в целом   </t>
  </si>
  <si>
    <t>30.03.2018</t>
  </si>
  <si>
    <t xml:space="preserve"> 1)Постановление администрации Киржачского района Владимирской области №671 от 19.05.2017 "О порядке предоставления и расходования  межбюджетных трансфертов, передаваемых из бюджета муниципального образования сельское поселение Кипревское Киржачского района Владимирской области на осуществление части полномочий в соответствии с заключенным соглашением между администрацией сельского поселения Кипревское Кипревское Киржачского района Владимирской области и администрацией Киржачского района о передаче осуществления части полномочий по решению вопросов местного значения  2) Постановление администрации Киржачского района Владимирской области №1215 от 28.08.2018 "О порядке предоставления и расходования  межбюджетных трансфертов, передаваемых из бюджета муниципального образования сельское поселение Кипревское Киржачского района Владимирской области на осуществление части полномочий в соответствии с заключенным соглашением между администрацией сельского поселения Кипревское и администрацией Киржачского района Киржачского района Владимирской области и администрацией Киржачского района владимирской области о передаче осуществления части полномочий по решению вопросов местного значения </t>
  </si>
  <si>
    <t>1)15.05.2017. 2)28.08.2018</t>
  </si>
  <si>
    <t>1)27.08.2018                                 2)не установлен</t>
  </si>
  <si>
    <t xml:space="preserve">1)в целом  2)в целом </t>
  </si>
  <si>
    <t>7.02.2017</t>
  </si>
  <si>
    <t xml:space="preserve">В целом  </t>
  </si>
  <si>
    <t xml:space="preserve">не установлен  </t>
  </si>
  <si>
    <t>Постановлениt администрации Киржачского района от 10.09.2018г. №1294  «Об утверждении порядка расходования иных межбюджетных трансфертов из областного бюджета на выплату  грантов на реализацию творчесмких музейных проектов проектов »</t>
  </si>
  <si>
    <t xml:space="preserve"> целом</t>
  </si>
  <si>
    <t>Р-7.2.3.007</t>
  </si>
  <si>
    <t>Р-7.2.3.008</t>
  </si>
  <si>
    <t>Р-1.2.1.010</t>
  </si>
  <si>
    <t>Р-1.2.3.012</t>
  </si>
  <si>
    <t>Р-1.2.3.027</t>
  </si>
  <si>
    <t>Софинансирование расходов на строительство и оборудование спортивных площадок для занятий экстремальными видами спорта</t>
  </si>
  <si>
    <t>Строительство и оборудование спортивных площадок для занятий экстремальными видами спорта</t>
  </si>
  <si>
    <t>08001S1300</t>
  </si>
  <si>
    <t>0800171300</t>
  </si>
  <si>
    <t>0800120810</t>
  </si>
  <si>
    <t>Постановление администрации Киржачского района Владимирской области №149 от 17.02.2017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2015-2017 годы", "Формирование доступной среды, жизнедеятельности инвалидов на 2016-2018 гг.", "Обеспечение безопасности населения и территорий Киржачского района на 2016-2018 гг.""Формирование доступной среды, жизнедеятельности инвалидов на 2019-2022 гг."</t>
  </si>
  <si>
    <t>Р-7.2.3.009</t>
  </si>
  <si>
    <t>Р-1.2.1.011</t>
  </si>
  <si>
    <t>Р-1.2.3.013</t>
  </si>
  <si>
    <t>Р-4.1.1.016</t>
  </si>
  <si>
    <t>Р-7.1.3.019</t>
  </si>
  <si>
    <t>Мероприятия по вопросам воспитания толерантности, нетерпимости ксенофобии, экстремизма в молодежной среде в том числе День толерантности, День солидарности в борьбе с терроризмом</t>
  </si>
  <si>
    <t>0800320880</t>
  </si>
  <si>
    <t>Реестр расходных обязательств главных распорядителей средств бюджета муниципального образования Киржачский район на 01.01.2019 г.</t>
  </si>
  <si>
    <t>9990040230</t>
  </si>
  <si>
    <t>Р-1.2.3.030</t>
  </si>
  <si>
    <t>Р-7.2.3.034</t>
  </si>
  <si>
    <t>Постановление администрации Киржачского района Владимирской области№690 от 25.05.2018г. "Об утверждении порядка расходования иных межбюджетных трансфертов, выделенных из областного бюджета на реализацию проекта - лауреата областного конкурса добровольческих проектов молодежи "Важное дело" в 2018г."</t>
  </si>
  <si>
    <t xml:space="preserve">не установлен </t>
  </si>
  <si>
    <t xml:space="preserve">  Расходы на проведение работ по строительству и реконструкции объектов муниципальной собственности - реконструкция мемориала на месте гибели Героев Советского Союза летчика-космонавта Гагаринв Ю.А. и летчика-испытателя Серегина В.С.</t>
  </si>
  <si>
    <t>Р-7.1.3.017</t>
  </si>
  <si>
    <t>Р-2.1.3.018</t>
  </si>
  <si>
    <t>Р-4.1.1.020</t>
  </si>
  <si>
    <t>Р-1.2.3.021</t>
  </si>
  <si>
    <t>Р-1.2.3.022</t>
  </si>
  <si>
    <t>Р-1.2.1.023</t>
  </si>
  <si>
    <t>Р-1.2.1.025</t>
  </si>
  <si>
    <t>Р-1.2.3.026</t>
  </si>
  <si>
    <t>Р-1.2.3.028</t>
  </si>
  <si>
    <t>Р-1.2.1.029</t>
  </si>
  <si>
    <t>р. 7.2.1.031</t>
  </si>
  <si>
    <t>Р-4.1.1.032</t>
  </si>
  <si>
    <t>Р-7.2.3.033</t>
  </si>
  <si>
    <t>Р-7.2.1.035</t>
  </si>
  <si>
    <t>Р -4.1.3.036</t>
  </si>
  <si>
    <t>Р -4.1.3.037</t>
  </si>
  <si>
    <t>Р-4.1.3.038</t>
  </si>
  <si>
    <t>Р -4.1.3.039</t>
  </si>
  <si>
    <t>Р - 1.2.1.040</t>
  </si>
  <si>
    <t>Р-1.2.3.041</t>
  </si>
  <si>
    <t>Р-1.2.3.042</t>
  </si>
  <si>
    <t>Р-7.1.3.043</t>
  </si>
  <si>
    <t>Р-7.1.3.044</t>
  </si>
  <si>
    <t>Р-4.1.1.045</t>
  </si>
  <si>
    <t>104А155192</t>
  </si>
  <si>
    <t xml:space="preserve"> Приобретение музыкальных инструментов, оборудования и материалов для детских школ искусств по видам искусств</t>
  </si>
  <si>
    <t>04.06.2019г.</t>
  </si>
  <si>
    <t>Р-7.1.3.021</t>
  </si>
  <si>
    <t>Р-7.2.3.003</t>
  </si>
  <si>
    <t>Мероприятия по вопросам воспитания толерантности, нетерпимости ксенофобии, экстремизма в молодежной среде .</t>
  </si>
  <si>
    <t>Р-7.1.3.020</t>
  </si>
  <si>
    <t>Постановление администрации Киржачского района Владимирской области№827 от 04.06.2019г. "Об утверждении порядка расходования иных межбюджетных трансфертов, выделенных из областного бюджета на реализацию проекта - лауреата областного конкурса добровольческих проектов молодежи "Важное дело" в 2019г."</t>
  </si>
  <si>
    <t>9990040240</t>
  </si>
  <si>
    <t>01.01.2019</t>
  </si>
  <si>
    <t xml:space="preserve">          Расходы на выполнение работ в рамках реконструкции здания МБУК "КРДК"</t>
  </si>
  <si>
    <t>Постановление  администрации Киржачского района от 25.04.2019г.№648 "О Порядке предоставления субсидий муниципальным, бюджетным и автономным учреждениям, муниципальным унитарным предприятиям на осуществление капитальных вложкний в обьекты капитального строительства муниципальной собственности муниципального образования Киржачский район или приобретение обьектов недвижимого имущества в муниципальную собственность муниципального образования Киржачский район"</t>
  </si>
  <si>
    <t>Расходы за счет межбюджетных трансфертов, перечисляемых из бюджета муниципального образования сельское поселение Кипревское в соответствии с заключенным соглашением на обеспечение деятельности учреждений культуры (софинансирование на 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7.05.2012 г. №597, от 01.06.2012 г. №761)</t>
  </si>
  <si>
    <t>Расходы на укрепление материально-технической базы музея</t>
  </si>
  <si>
    <t>1040172480</t>
  </si>
  <si>
    <t>Софинасирование  на укрепление материально-технической базы музея</t>
  </si>
  <si>
    <t>10401S2480</t>
  </si>
  <si>
    <t>Постановление  администрации Киржачского района от 29.12.2017г.№2224 "Об утверждении Порядка определения обьема и условий предоставления субсидий муниципальным бюджетным учреждениям культуры и дополнительного образования детей Киржачского района субсидий на иные цели из бюджета муниципального образования Киржачский район"</t>
  </si>
  <si>
    <t>29.12.2017</t>
  </si>
  <si>
    <t xml:space="preserve">в целом   </t>
  </si>
  <si>
    <t xml:space="preserve">не установлен      </t>
  </si>
  <si>
    <t xml:space="preserve">01.01.2012    </t>
  </si>
  <si>
    <t xml:space="preserve">        Молодежная политика </t>
  </si>
  <si>
    <t>1060271820</t>
  </si>
  <si>
    <t xml:space="preserve">МКУ "Управление культуры Киржачского района" </t>
  </si>
  <si>
    <t>Оплата налога за памятники градостроительства и архитектуры</t>
  </si>
  <si>
    <t>296</t>
  </si>
  <si>
    <t>228</t>
  </si>
  <si>
    <t>310</t>
  </si>
  <si>
    <t>211</t>
  </si>
  <si>
    <t>213</t>
  </si>
  <si>
    <t>225</t>
  </si>
  <si>
    <t>Р-7.1.3.018</t>
  </si>
  <si>
    <t>Р-7.1.3.022</t>
  </si>
  <si>
    <t>Р-7.1.3.023</t>
  </si>
  <si>
    <t>Р-7.1.3.024</t>
  </si>
  <si>
    <t>2019г.</t>
  </si>
  <si>
    <t xml:space="preserve">Предоставление мер социальной поддержкипо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t>
  </si>
  <si>
    <t>Постановление администрации Киржачского района Владимирской области  от 23.09.2019 г. № 1230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учреждениям культуры и дополнительного образования детей сферы культуры"</t>
  </si>
  <si>
    <t>Код главного распоря-дителя (рас-поряди-теля), полу-чателя средств бюджета муници-пального района</t>
  </si>
  <si>
    <t>Дата вступления в силу муниципального правового акта, договора, соглашения</t>
  </si>
  <si>
    <t>Срок действия нормативного муниципального правового акта, договора, соглаше-ния</t>
  </si>
  <si>
    <t>Плановый период</t>
  </si>
  <si>
    <t>плановый (уточненный)</t>
  </si>
  <si>
    <t>фактический</t>
  </si>
  <si>
    <t>Р-7.4.3.001</t>
  </si>
  <si>
    <t>Расходы на выплаты по оплате труда работников органов местного самоуправления</t>
  </si>
  <si>
    <t xml:space="preserve">Решение Совета народных депутатов района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t>
  </si>
  <si>
    <t>п.2</t>
  </si>
  <si>
    <t>9990000110</t>
  </si>
  <si>
    <t>Заработная плата</t>
  </si>
  <si>
    <t>121</t>
  </si>
  <si>
    <t>Социальные пособия и компенсации персоналу в денежной форме</t>
  </si>
  <si>
    <t>122</t>
  </si>
  <si>
    <t>Начисления на выплаты по оплате труда</t>
  </si>
  <si>
    <t>129</t>
  </si>
  <si>
    <t>Р-7.4.3.002</t>
  </si>
  <si>
    <t xml:space="preserve">Расходы на обеспечение  функций органов местного самоуправления </t>
  </si>
  <si>
    <t xml:space="preserve">Решение районного Совета народных депутатов от 28.07.2006 №11/141 "О Положении о Совете народных депутатов Киржачского района"        </t>
  </si>
  <si>
    <t xml:space="preserve">п.7 раз.1                                                                                                                                                                                                                                                                                                                                                                                                           </t>
  </si>
  <si>
    <t>9990000190</t>
  </si>
  <si>
    <t>Прочие работы, услуги</t>
  </si>
  <si>
    <t>Прочие расходы</t>
  </si>
  <si>
    <t>Штрафы за нарушение законодательства о налогах и сборах, законодательства о страховых взносах</t>
  </si>
  <si>
    <t xml:space="preserve">Обеспечение деятельности комиссий по делам несовершеннолетних  и защите их прав </t>
  </si>
  <si>
    <t>Решение Совета народных депутатов района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(с учетом изменений)</t>
  </si>
  <si>
    <t>п.3 раз.1</t>
  </si>
  <si>
    <t>9990070010</t>
  </si>
  <si>
    <t>Постановление главы района от 01.02.2006 №55 "О мерах по реализации Закона Владимирской области "О наделении органов местного самоуправления отдельными государственными полномочиями по организации деятельности комиссии по делам несовершеннолетних"</t>
  </si>
  <si>
    <t>п.3</t>
  </si>
  <si>
    <t>Увеличение стоимости основных средств</t>
  </si>
  <si>
    <t>Услуги связи</t>
  </si>
  <si>
    <t xml:space="preserve">Работы, услуги по содержанию имущества </t>
  </si>
  <si>
    <t xml:space="preserve">Увеличение стоимости прочих материальных запасов </t>
  </si>
  <si>
    <t>Р-7.4.1.004</t>
  </si>
  <si>
    <t xml:space="preserve">Реализация отдельных государственных полномочий по вопросам административного законодательства </t>
  </si>
  <si>
    <t xml:space="preserve">Решение Совета народных депутатов района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t>
  </si>
  <si>
    <t>9990070020</t>
  </si>
  <si>
    <t xml:space="preserve">Постановление главы района от 25.12.2006 №1327 "О порядке финансирования переданных администрации Киржачского района отдельных государственных полномочий Владимирской области по вопросам административного законодательства" </t>
  </si>
  <si>
    <t xml:space="preserve">Работы, услуги </t>
  </si>
  <si>
    <t>Увеличение стоимости прочих прочих материальных запасов</t>
  </si>
  <si>
    <t>Р-7.4.3.005</t>
  </si>
  <si>
    <t xml:space="preserve">Расходы на выплаты по оплате труда работников органов местного самоуправления </t>
  </si>
  <si>
    <t xml:space="preserve">Постановление главы администрации района от 18.04.2011 № 72 "Об утверждении Положения об администрации Киржачского района" </t>
  </si>
  <si>
    <t>п.1</t>
  </si>
  <si>
    <t>Р-7.4.3.006</t>
  </si>
  <si>
    <t>Постановление главы администрации района от 18.04.2011 № 72 "Об утверждении Положения об администрации Киржачского района" (с изменениями)</t>
  </si>
  <si>
    <t xml:space="preserve">в целом               </t>
  </si>
  <si>
    <t>Расходы по обеспечению муниципальной службы Киржачского района на 2018 - 2020 годы</t>
  </si>
  <si>
    <t>Постановление администрации Киржачского района ВО от 20.06.2017 № 881 "Об утверждении муниципальной программы "Развитие муниципальной службы Киржачского района"</t>
  </si>
  <si>
    <t>2000320780</t>
  </si>
  <si>
    <t>3</t>
  </si>
  <si>
    <t>Расходы на выплаты по оплате труда главы местной администрации (исполнительно-распорядительного органа муниципального образования)</t>
  </si>
  <si>
    <t>999000Г110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</si>
  <si>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</si>
  <si>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Постановление главы района от 31.03.2006 №323 "О порядке финансирования государственных полномочий по составлению списков кандидатов в присяжные заседатели федеральных судов общей юрисдикции на территории муниципального образования Киржачский район" </t>
  </si>
  <si>
    <t>05</t>
  </si>
  <si>
    <t>9990051200</t>
  </si>
  <si>
    <t xml:space="preserve">Увеличение стоимости прочих прочих материальных запасов </t>
  </si>
  <si>
    <t xml:space="preserve"> Резервный фонд администрации Киржачского района для ликвидации чрезвычайных ситуаций</t>
  </si>
  <si>
    <t>Постановление администрации Киржачского района  от 25.09.2013 № 1333 "Об утверждении Положения о порядке расходования средств резервного фонда администрации Киржачского района для предупреждения и ликвидации чрезвычайных ситуаций"</t>
  </si>
  <si>
    <t xml:space="preserve"> со дня подписания 25.09.2013</t>
  </si>
  <si>
    <t>9990020021</t>
  </si>
  <si>
    <t>870</t>
  </si>
  <si>
    <t xml:space="preserve">Иные выплаты текущего характера физическим лицам
</t>
  </si>
  <si>
    <t>Р-7.4.3.011</t>
  </si>
  <si>
    <t>Обеспечение участия представителей общественных организаций района в региональных и всероссийских мероприятиях (услуги)</t>
  </si>
  <si>
    <t>Постановление администрации Киржачского района ВО от 17.02.2017г. № 149 "Об утверждении порядка расходования средств муниципальных программ МО Киржачский район "Социальное и демографическое развитие Киржачского района","Противодействие злоупотреблению наркотиками и их незаконному обороту","Формирование доступной среды, жизнедеятельности инвалидов","Обеспечение безопасности населения и территорий Киржачского района"</t>
  </si>
  <si>
    <t>со дня подписания</t>
  </si>
  <si>
    <t>13</t>
  </si>
  <si>
    <t>0700120490</t>
  </si>
  <si>
    <t>Транспортные услуги</t>
  </si>
  <si>
    <t xml:space="preserve">Увеличение стоимости прочих материальных запасов однократного применения </t>
  </si>
  <si>
    <t>Расходы на обеспечение деятельности  муниципального бюджетного учреждения "Многофункциональный центр предоставления государственных и муниципальных  услуг на территории Киржачского района"</t>
  </si>
  <si>
    <t>Постановление администрации  района от 13.01.2016 № 09 " Об утверждении Порядка определения объема и условий предоставления субсидий из бюджета муниципального образрвания Киржачский район муниципальному  бюджетному учреждению "Многофункциональный центр предоставления государственных и муниципальных услуг населению Киржачского района" на возмещение нормативных затрат, связанных с оказанием им в соответствии с муниципальным заданием муниципальных услуг (выполнением работ), а также субсидий на иные цели"</t>
  </si>
  <si>
    <t>120010М590</t>
  </si>
  <si>
    <t xml:space="preserve">Безвозмездные перечисления государственным и муниципальным организациям </t>
  </si>
  <si>
    <t xml:space="preserve">Расходы, связанные с предоставлением государственных и муниципальных услуг по принципу «одного окна» </t>
  </si>
  <si>
    <t>1200171390</t>
  </si>
  <si>
    <t xml:space="preserve">Софинансирование расходов, связанных с предоставлением государственных и муниципальных услуг по принципу "одного окна" </t>
  </si>
  <si>
    <t>12001S1390</t>
  </si>
  <si>
    <t xml:space="preserve">Осуществление полномочий Российской Федерации по государственной регистрации актов гражданского состояния </t>
  </si>
  <si>
    <t>Решение Совета народных депутатов района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t>
  </si>
  <si>
    <t>9990059300</t>
  </si>
  <si>
    <t>Постановление главы района от 31.12.2013 № 1834  "О порядке финансирования отдельных полномочий, переданных на государственную регистрацию  актов гражданского состояния администрации Киржачского района Владимирской области"</t>
  </si>
  <si>
    <t>Постановление администрации района от 01.08.2018 № 1064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2019  год"</t>
  </si>
  <si>
    <t>1 год</t>
  </si>
  <si>
    <t>Постановление администрации района от 30.07.2019 № 1051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2020  год"</t>
  </si>
  <si>
    <t>Прочие выплаты</t>
  </si>
  <si>
    <t>Коммунальные услуги</t>
  </si>
  <si>
    <t xml:space="preserve">Решение Совета народных депутатов района от 31.10.2012 № 22/187  "О финансировании расходов, связанных с исполнением решений судов и и возмещением прочих судебных расходов" </t>
  </si>
  <si>
    <t>9990020030</t>
  </si>
  <si>
    <t>Постановление администрации Киржачского района от 18.12.2013 № 1727 "О порядке финансирования расходов, связанных с исполнением решений судов и возмещением прочих судебных расходов"</t>
  </si>
  <si>
    <t xml:space="preserve">Расходы на выполнение обязательств муниципального района, связанных с уплатой членских взносов в ассоциации </t>
  </si>
  <si>
    <t xml:space="preserve">Решение районного Совета народных депутатов от 28.09.2011 № 7/55 "О выделении администрации района ассигнований на оплату членских взносов в Ассоциацию "Совет муниципальных образований Владимирской области" </t>
  </si>
  <si>
    <t>9990020040</t>
  </si>
  <si>
    <t>Иные выплаты текущего характера организациям</t>
  </si>
  <si>
    <t>297</t>
  </si>
  <si>
    <t>Р-7.4.3.018</t>
  </si>
  <si>
    <t>Расходы на уплату земельного налога на участки, предоставленные администрацией Киржачского района в постоянное (бессрочное) пользование</t>
  </si>
  <si>
    <t>Решение Совета народных депутатов Киржачского района от 29.04.2015 № 54/429 "О выделении ассигнований на уплату земельного налога на участки, предоставленные администрации Киржачского района в постоянное (бессрочное) пользование"</t>
  </si>
  <si>
    <t>9990020460</t>
  </si>
  <si>
    <t>800</t>
  </si>
  <si>
    <t>Налоги, пошлины и сборы</t>
  </si>
  <si>
    <t>291</t>
  </si>
  <si>
    <t>292</t>
  </si>
  <si>
    <t>Расходы на проведение Всероссийской переписи населения 2020 года</t>
  </si>
  <si>
    <t>Проект постановления "О порядке расходования денежных средств на проведение Всероссийской переписи населения 2020 года"</t>
  </si>
  <si>
    <t>9990054690</t>
  </si>
  <si>
    <t>221</t>
  </si>
  <si>
    <t>222</t>
  </si>
  <si>
    <t>226</t>
  </si>
  <si>
    <t>Мероприятия по разработке стратегии власти</t>
  </si>
  <si>
    <t>Решение Совета народных депутатов Киржачского района от 28.02.2019 № 54/367 "О внесении изменений и дополнений в решение Совета народных депутатов Киржачского района Владимирской области от 07.12.2018   №51/343 «О бюджете муниципального образования Киржачский район на 2019 год и на плановый период 2020 и 2021 годов»</t>
  </si>
  <si>
    <t>прил.4</t>
  </si>
  <si>
    <t>9990020600</t>
  </si>
  <si>
    <t>9990020920</t>
  </si>
  <si>
    <t>Решение Совета народных депутатов Киржачского района от 29.04.2009 №53/795 "О создании МУ "Хозяйственно-транспортное управление администрации Киржачского района Владимирской области"</t>
  </si>
  <si>
    <t>9990001590</t>
  </si>
  <si>
    <t xml:space="preserve">Решение Совета народных депутатов городского поселения город Киржач от 19.06.2007 №23/142 "Об установлении земельного налога на территории муниципального образования городское поселение город Киржач" </t>
  </si>
  <si>
    <t>Постановление главы администрации  Киржачского района от 28.04.2012 № 407 "Об утверждении Положения об оплате труда работников МКУ "ХТУ администрации Киржачского района", осуществляющих профессиональную деятельность по профессиям рабочих"</t>
  </si>
  <si>
    <t xml:space="preserve">Постановление главы администрации  Киржачского района от 31.05.2016 № 593 "Об утверждении Положения об оплате труда работников муниципального казенного учреждения "Хозяйственно-транспортное управление  администрации Киржачского района" </t>
  </si>
  <si>
    <t xml:space="preserve">Социальные пособия и компенсации персоналу </t>
  </si>
  <si>
    <t>Страхование</t>
  </si>
  <si>
    <t>Увеличение стоимости горюче-смазочных материалов</t>
  </si>
  <si>
    <t>Обеспечение функционирования, информационное обслуживание муниципальных информационных систем, техническое обслуживание компьютерной, печатающей и копировальной техники</t>
  </si>
  <si>
    <t>Проект постановления "О порядке расходования денежных средств по муниципальной программе муниципального образования Киржачский район  «Информатизация Киржачского района»</t>
  </si>
  <si>
    <t>1700120590</t>
  </si>
  <si>
    <t>.</t>
  </si>
  <si>
    <t xml:space="preserve">Постановление администрации района  от 08.12.2015 № 1044 "Об утверждении муниципальной программы мунципального образования Киржачского район "Информатизация Киржачского района" </t>
  </si>
  <si>
    <t xml:space="preserve"> Постановление главы  Киржачского района от 22.09.2009г. № 1144 "О создании муниципального учреждения "Киржачский районный архив" </t>
  </si>
  <si>
    <t>9990002590</t>
  </si>
  <si>
    <t>Постановление главы Киржачского района от 27.06.2016 № 730 "Об утверждении положения об оплате труда работников муниципального учреждения "Киржачский районный архив" (с изменениями)</t>
  </si>
  <si>
    <t>Расходы на обеспечение деятельности муниципального казенного учреждения "Управление муниципальными закупками Киржачского района"</t>
  </si>
  <si>
    <t>Постановление администрации Киржачского района от 28.12.2016 № 1476 "О создании МКУ "Управление муниципальными закупками"</t>
  </si>
  <si>
    <t>999000Т590</t>
  </si>
  <si>
    <t>Постановление администрации Киржачского района от 27.02.2017 № 173 "Об утверждении Положения об оплате труда работников МКУ "Управление муниципальными закупками Киржачского района"</t>
  </si>
  <si>
    <t>Мероприятия, направленные на сохранение и увековечение памяти погибших при защите Отечества</t>
  </si>
  <si>
    <t>Проект постановления администрации района "О Порядке расходования средств на мероприятия, направленные на сохранение и увековечение памяти погибших защитников Отечества"</t>
  </si>
  <si>
    <t>99900R2990</t>
  </si>
  <si>
    <t>Софинансирование на мероприятия, направленные на сохранение и увековечение памяти погибших при защите Отечества</t>
  </si>
  <si>
    <t>99900L2990</t>
  </si>
  <si>
    <t xml:space="preserve">Предоставление прочих межбюджетных трансфертов на исполнение переданных полномочий из бюджета муниципального образования Киржачский район в бюджеты сельских поселений, в соответствии с заключенными соглашениями на расходы, связанные с организацией и осуществлением мероприятий по территориальной обороне и гражданской обороне, защите населения и территории   поселения от чрезвычайных ситуаций природногои техногенного характера </t>
  </si>
  <si>
    <t>Постановление администрации Киржачского района от 20.12.2016 № 1429 "О порядке предоставления межбюджетных трансфертов из бюджета муниципального образования Киржачский район Владимирской области бюджетам сельских поселений, входящих в состав муниципального образования Киржачский район Владимирской области,на осуществление части полномочий администрации Киржачского района по организации и осуществлению мероприятий по территориальной обороне и гражданской обороне,защите населения и территории поселения от чрезвычайных ситуаций природного и техногенного характера"</t>
  </si>
  <si>
    <t>09</t>
  </si>
  <si>
    <t>110018Г030</t>
  </si>
  <si>
    <t>540</t>
  </si>
  <si>
    <t>Безвозмездные перечисления организациям, за исключением государственных и муниципальных организаций</t>
  </si>
  <si>
    <t>Р-7.1.3.030</t>
  </si>
  <si>
    <t>Развитие материально-технической базы УКП</t>
  </si>
  <si>
    <t>Постановление администрации Киржачского района Владимирской области от 28.12.2016г. № 1481 "Об утверждении муниципальной программы муниципального образования Киржачский район Владимирской области "Защита населения от чрезвычайных ситуаций и снижение рисков их возникновения, обеспечения пожарной безопасности и безопасности на водных объектах на территории Киржачского района"</t>
  </si>
  <si>
    <t>2017-2019</t>
  </si>
  <si>
    <t>1100121700</t>
  </si>
  <si>
    <t>Р-7.1.3.031</t>
  </si>
  <si>
    <t>обучение руководителей курсов ГО и ЗНТЧС</t>
  </si>
  <si>
    <t>1100121800</t>
  </si>
  <si>
    <t>Р-7.1.3.032</t>
  </si>
  <si>
    <t>Создание, хранение, использование и восполнение резерва финансовых и материальных ресурсов для ликвидации чрезвычайных ситуаций на территории Киржачского района</t>
  </si>
  <si>
    <t>1100120660</t>
  </si>
  <si>
    <t>Р-7.1.3.033</t>
  </si>
  <si>
    <t>Обеспечение информированности населения по правилам пожарной безопасности</t>
  </si>
  <si>
    <t>1100220620</t>
  </si>
  <si>
    <t>Р-7.1.3.034</t>
  </si>
  <si>
    <t>Обеспечение мест проживания многодетных семей автономными пожарными извещателями</t>
  </si>
  <si>
    <t>1100220921</t>
  </si>
  <si>
    <t>Р-7.1.3.035</t>
  </si>
  <si>
    <t>Организация защиты информации автоматизированных рабочих мест ЕДДС</t>
  </si>
  <si>
    <t>1100420922</t>
  </si>
  <si>
    <t>Р-7.1.3.036</t>
  </si>
  <si>
    <t>Приобретение пожарно-технического вооружения для патрульных групп</t>
  </si>
  <si>
    <t>1100220900</t>
  </si>
  <si>
    <t>Увеличение стоимостиосновных средств</t>
  </si>
  <si>
    <t>Расходы на мероприятия по развитию АПК "Безопасный город"</t>
  </si>
  <si>
    <t>1100520910</t>
  </si>
  <si>
    <t xml:space="preserve"> Расходы на обеспечение деятельности (оказание услуг)  муниципального казенного учреждения «Управление по делам ГО и ЧС  Киржачского района»</t>
  </si>
  <si>
    <t xml:space="preserve">Постановление главы района от 27.10.2017г. № 1726 "Об утверждении Положения об оплате труда работников муниципального казенного учреждения  "Управление по делам гражданской обороны и чрезвычайным ситуациям Киржачского района" </t>
  </si>
  <si>
    <t>9990008590</t>
  </si>
  <si>
    <t>Постановление администрации района от 30.07.2019 № 1051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2020 год"</t>
  </si>
  <si>
    <t>Расходы на оплату услуг по использованию радиочастотного спектра</t>
  </si>
  <si>
    <t>Разрешение на использование радиочастот или радиочастотных каналов № 515-РЧС-16-0027 от 10.10.2016,№ 144-РЧС-19-0190 от 02.04.2019</t>
  </si>
  <si>
    <t>12.10.2016,                       02.04.2019</t>
  </si>
  <si>
    <t>01.04.2019,       01.04.2029</t>
  </si>
  <si>
    <t>9990020310</t>
  </si>
  <si>
    <t>Решение Совета народных депутатов Киржачского района от 07.12.2018 № 51/343 "О бюджете муниципального образования Киржачский район на 2019 год и на плановый период 2020 и 2021 годов"</t>
  </si>
  <si>
    <t>прил.7</t>
  </si>
  <si>
    <t>Постановление администрации Киржачского района от 28.12.2016 № 1480 "О принятии к осуществлению полномочий органов местного самоуправления города Киржач Киржачского района по сбору и обмену информацией в области защиты населения и территорий от чрезвычайных ситуаций в границах поселения, природного и техногенного характера (содержание единой дежурно-диспетчерской службы - ЕДДС)"</t>
  </si>
  <si>
    <t>не  установлен</t>
  </si>
  <si>
    <t>99900П0010</t>
  </si>
  <si>
    <t xml:space="preserve">Соглашение №134 от 27.12.2019 г. между органами местного самоуправления муниципального образования город Киржач Киржачского района и администрацией Киржвачского района Владимирской отласти о передаче осуществления части своих полномочий по решению вопросов местного значения </t>
  </si>
  <si>
    <t>с 01.01.2020</t>
  </si>
  <si>
    <t>Транспортные расходы</t>
  </si>
  <si>
    <t>Р-7.4.3.041</t>
  </si>
  <si>
    <t>Расходы на организацию работы Киржачской правовой школы по профилактике молодежного экстремизма</t>
  </si>
  <si>
    <t>с даты подписания</t>
  </si>
  <si>
    <t>Увеличение стоимости прочих материальных запасов</t>
  </si>
  <si>
    <t>Р-7.4.3.042</t>
  </si>
  <si>
    <t>Укрепление антитеррористической защищенности спортивных объектов</t>
  </si>
  <si>
    <t>с момента подписания</t>
  </si>
  <si>
    <t>0800120940</t>
  </si>
  <si>
    <t>Р-7.4.3.043</t>
  </si>
  <si>
    <t>Изготовление и распространение наглядной агитации по тематике антитеррористической защищенности</t>
  </si>
  <si>
    <t>0800120950</t>
  </si>
  <si>
    <t>Р-7.4.3.044</t>
  </si>
  <si>
    <t>Оборудование спортивных площадок для занятий экстемальными видами спорта</t>
  </si>
  <si>
    <t>Софинансирование расходов на оборудование спортивных площадок для занятий экстемальными видами спорта</t>
  </si>
  <si>
    <t>Поддержка гражданам и их объединениям, участвующим в охране общественного порядка</t>
  </si>
  <si>
    <t>0800220260</t>
  </si>
  <si>
    <t>Увеличение стоимости прочих материальных запасов  однократного применения</t>
  </si>
  <si>
    <t>Р - 7.4.3.047</t>
  </si>
  <si>
    <t>Укрепление материально-технической базы добровольных народных дружин, участвующих в охране общественного порядка</t>
  </si>
  <si>
    <t>0800220790</t>
  </si>
  <si>
    <t>Мероприятия по вопросам воспитания толерантности, нетерпимости ксенофобии, экстремизма в молодежной среде</t>
  </si>
  <si>
    <t>Обеспечение социальной реабилитации ранее судимых лиц и граждан, не имеющих постоянных источников дохода</t>
  </si>
  <si>
    <t>0800320890</t>
  </si>
  <si>
    <t xml:space="preserve">Транспортные услуги </t>
  </si>
  <si>
    <t>Р-7.4.3.050</t>
  </si>
  <si>
    <t>Организация проведения молодежной акции "Рок - против наркотиков"</t>
  </si>
  <si>
    <t>Организация и проведение районных спортивных и творческих мероприятий, фестивалей, конкурсов</t>
  </si>
  <si>
    <t>Участие в областных комплексных соревнованиях</t>
  </si>
  <si>
    <t>1500220100</t>
  </si>
  <si>
    <t>Защита от болезней, общих для человека и животных</t>
  </si>
  <si>
    <t xml:space="preserve">Постановление администрации района от 30.12.2015 № 1139 "О порядке расходования субвенции, выделенной из областного бюджета на осуществление отдельных полномочий по защите населения от болезней, общих для человека и животных, в рамках подпрограммы "Развитие подотрасли животноводства, переработки и реализации продукции  животноводства" Муниципальной программы развития агропромышленного комплекса Киржачского района" </t>
  </si>
  <si>
    <t>0140470120</t>
  </si>
  <si>
    <t>414</t>
  </si>
  <si>
    <t xml:space="preserve">Осуществление отдельных государственных полномочий Владимирской области в сфере обращения с безнадзорными животными </t>
  </si>
  <si>
    <t>Постановление администрации Киржачского района Владимирской области  от 13.02.2017 № 122 "О порядке расходования средств субвенции на осуществление отдельных полномочий ВО в сфере обращения с безнадзорными животными на территории ВО, передаваемых для исполнения гос.функций определенных Законом ВО от 08.05.2015 № 54-ОЗ "О наделении органов местного самоуправления муниципальных образований ВО отдельными гос.полномочиями ВО в сфере обращения с безнадзорными животными на тер-ии ВО"</t>
  </si>
  <si>
    <t>с даты полписания</t>
  </si>
  <si>
    <t>0140570920</t>
  </si>
  <si>
    <t>Постановление администрации Киржачского района от 03.02.2016 № 94 "Об осуществлении отдельных государственных полномочий Владимирской области в сфере обращения с безнадзорными животными на территории Киржачского района Владимирской области</t>
  </si>
  <si>
    <t xml:space="preserve">Возмещение потерь в доходах перевозчиков осуществляющих пассажирские перевозки на нерентабельных маршрутах автомобильным транспортом общего пользования между поселениями на территории района </t>
  </si>
  <si>
    <t xml:space="preserve">Постановление главы района от 03.11.2017 № 1763 "О порядке финансирования потерь в доходах перевозчиков, осуществляющих пассажирские перевозки на нерентабельных маршрутах автомобильным транспортом общего пользования между поселениями на территории Киржачского района" </t>
  </si>
  <si>
    <t>9990060010</t>
  </si>
  <si>
    <t>814</t>
  </si>
  <si>
    <t>Предоставление иных межбюджетных трансферов на исполнение переданных полномочий из бюджета муниципального образования Киржачский район в бюджеты поселений в соответствии с заключенными соглашениями на расходы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t>
  </si>
  <si>
    <t xml:space="preserve">Постановление администрации Киржачского района Владимирской области от 25.12.2017 № 2119 "О передаче осуществления части своих полномочий по решению вопросов местного значения администрации сельского поселения Филипповское Киржачского района Владимирской области"   </t>
  </si>
  <si>
    <t>01.01.2018-31.12.2020</t>
  </si>
  <si>
    <t>999008Т030</t>
  </si>
  <si>
    <t>Постановление администрации Киржачского района Владимирской области от 28.12.2016 № 1527 "О порядке предоставления межбюдетных трансфертов из бюджета муниципального образования Киржачский район Владимирской области, на осуществление полномочий администрации Киржачского района по созданию условий для предоставления транспортного обслуживания населения в границах поселения в части организации транспортного обслуживания населения в границах муниципального района  на межмуниципальных маршрутах регулярных пригородных перевозок</t>
  </si>
  <si>
    <t xml:space="preserve"> Предоставление прочих межбюджетных трансфертов на исполнение переданных  полномочий из бюджета муниципального образования Киржачский район в бюджеты сельских поселений  в соответствии с заключенными соглашениями на финансовое осуществление дорожной деятельности в отношении автомобильных дорог общего пользования местного значения на 2016 год за счет средств областного бюджета </t>
  </si>
  <si>
    <t>Постановление администрации Киржачского района ВО от 28.12.2016 № 1513 "О передаче осуществления части своих полномочий по решению вопросов местного значения администрациям сельских поселений, входящих в состав Киржачского района ВО"</t>
  </si>
  <si>
    <t>1300272460</t>
  </si>
  <si>
    <t>Постановление администрации Киржачского района Владимирской области от 25.10.2016 № 1164 "О порядке расходования средств бюджета муниципального образования Киржачский район, передаваемых бюджетам сельских поселений на ремонт и обустройство дорожной сети, находящейся в границах и вне границ сельских населенных пунктов, а также субсидий из областного бюджета на осуществление дорожной деятельности в отношении автомобильных дорог общего пользования местного значения в рамках государственной программы "Дорожное хозяйство Владимирской области на 2014-2025 годы"</t>
  </si>
  <si>
    <t>2014-2025</t>
  </si>
  <si>
    <t>Перечисление другим бюджетам бюджетной системы Российской Федерации</t>
  </si>
  <si>
    <t>251</t>
  </si>
  <si>
    <t>Предоставление прочих межбюджетных трансфертов на исполнение переданных  полномочий из бюджета муниципального образования Киржачский район в бюджеты сельских поселений  в соответствии с заключенными соглашениями на  содержание и текущий ремонт автомобильных дорог общего пользования населённых пунктов за счёт средств дорожного фонда</t>
  </si>
  <si>
    <t xml:space="preserve">Постановление администрации Киржачского района от 28.12.2016 № 1513 "О передаче осуществления части своих полномочий по решению вопросов местного значения администрациям сельских поселений, входящих в состав Киржачского района Владимирской области"                                </t>
  </si>
  <si>
    <t>130028Д030</t>
  </si>
  <si>
    <t xml:space="preserve">                                                                                                                                                                                                                                                                                       </t>
  </si>
  <si>
    <t>12</t>
  </si>
  <si>
    <t>Организация участия в выставочных мероприятиях с целью продвижения потенциала Киржачского района</t>
  </si>
  <si>
    <t xml:space="preserve">Постановление администрации района от 27.11.2018 № 1893 "Об утверждении порядка расходования средств по мероприятию "Организация участия в выставочных мероприятиях с целью продвижения экономического потенциала Киржачского района" муниципальной программы муниципального образования Киржачский район "Развитие малого и среднего предпринимательства"  </t>
  </si>
  <si>
    <t>0300220740</t>
  </si>
  <si>
    <t>Прочие работы,услуги</t>
  </si>
  <si>
    <t>Р-7.1.3.062</t>
  </si>
  <si>
    <t xml:space="preserve">     Расходы, связанные с размещением и демонтажем рекламных конструкций на территории Киржачского района</t>
  </si>
  <si>
    <t>Проект постановления "О Порядке расходования средств, направленных на расходы, связанные с размещением и демонтажем рекламных конструкций на территории Киржачского района"</t>
  </si>
  <si>
    <t>9990020911</t>
  </si>
  <si>
    <t>0</t>
  </si>
  <si>
    <t>Обеспечение территорий  документацией для осуществления градостроительной деятельности за счет средств областного бюджета</t>
  </si>
  <si>
    <t>Постановление администрации Киржачского района от 21.12.2018 № 1914 "О порядке расходования денежных средств по мероприятиям подрограммы "Обеспечение территорий  документацией для осуществления градостроительной деятельности " по муниципальной программе муниципального образования Киржачский район "Обеспечение доступным и комфортным жильем населения Киржачского района"</t>
  </si>
  <si>
    <t xml:space="preserve"> 21.12.2018</t>
  </si>
  <si>
    <t>0260170080</t>
  </si>
  <si>
    <t>Р-7.1.3.064</t>
  </si>
  <si>
    <t xml:space="preserve">Софинансирование мероприятий по обеспечению территориЙ  документацией для осуществления градостроительной деятельности </t>
  </si>
  <si>
    <t>02601S0080</t>
  </si>
  <si>
    <t>Р-7.1.3.065</t>
  </si>
  <si>
    <t>Обеспечение территорий  документацией для осуществления градостроительной деятельности</t>
  </si>
  <si>
    <t>0260120450</t>
  </si>
  <si>
    <t>Р-7.1.3.066</t>
  </si>
  <si>
    <t>Мероприятия по газификации населенных пунктов Киржачского района</t>
  </si>
  <si>
    <t>Постановление администрации Киржачского района от 25.04.2019 № 646 "Об утверждении Порядка принятия решений о подготовке и реализации бюджетных инвестиций в объекты мунципальной собственности или приобретения объектов недвижимого имущества в муниципальную собственность муниципального образования Киржачский район и Порядка осуществления бюджетных инвестиций в форме капитальных вложений в объекты муниципальной собственности или приобретения объектов недвижимого имущества в мунципальную собственность мунципального образования Киржачский район"</t>
  </si>
  <si>
    <t>02</t>
  </si>
  <si>
    <t>0130222160</t>
  </si>
  <si>
    <t>Р-7.1.3.067</t>
  </si>
  <si>
    <t xml:space="preserve">  Реализация мероприятий по устойчивому развитию сельских территорий на строительство объектов газификации и водоснабжения за счёт средств областного бюджета</t>
  </si>
  <si>
    <t>0130275672</t>
  </si>
  <si>
    <t>Техническое обслуживание распределительных газовых сетей (внутрипоселенческих) низкого давления в сельских поселениях</t>
  </si>
  <si>
    <t>0130222170</t>
  </si>
  <si>
    <t>Строительство распределительных газопроводов для газоснабжения жилых домов в сельских поселениях</t>
  </si>
  <si>
    <t>01302L0180</t>
  </si>
  <si>
    <t>0130240200</t>
  </si>
  <si>
    <t>Строительство и разработка проектно-сметной документации для обеспечения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имеющих троих и более детей в возрасте до 18 лет</t>
  </si>
  <si>
    <t>02301П0230</t>
  </si>
  <si>
    <t>Соглашение от 21.07.2014 № 5  между администрацией МО городское поселение г.Киржач и администрацией МО Киржачский р-н о передаче части полномочий по решению вопросов местного значения по реализации подпрограммы "Стимулирование развития жилищного строительства (обеспечение инфраструктурой земельных участков для многодетных семей)" мун.прпогр."Обеспечение доступныи и комфортным жильем населения Киржачского р-на"</t>
  </si>
  <si>
    <t>31.12.2020</t>
  </si>
  <si>
    <t>Р-7.1.3.074</t>
  </si>
  <si>
    <t xml:space="preserve">  Предоставление прочих межбюджетных трансфертов на исполнение переданных  полномочий из бюджета муниципального образования Киржачский район в бюджеты сельских поселений   в соответствии с заключенными соглашениями на расходы, связанные с организацией в границах поселения электро-, тепло-, газо- и водоснабжения населения, водоотведения, снабжения населения топливом</t>
  </si>
  <si>
    <t xml:space="preserve">Постановление администрации Киржачского района Владимирской области от 28.12.2016 № 1513"О передаче осуществления части своих полномочий по решению вопросов местного значения администрациям сельских поселений,входящих в состав Киржачского района Владимирской области" </t>
  </si>
  <si>
    <t>01.01.2017-31.12.2019</t>
  </si>
  <si>
    <t>999008Э030</t>
  </si>
  <si>
    <t>Постановление администрации района от 28.12.2016 № 1526  "О порядке предоставления межбюджетных трансфертов из бюджета муниципального образования Киржачский район Владимирской области бюджетам сельских поселений, входящих в состав муниципального образования Киржачский район Владимирской области, на осуществление части полномочий администрации Киржачского района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</si>
  <si>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Перечисления другим бюджетам бюджетной системы Российской Федерации</t>
  </si>
  <si>
    <t>Строительство, реконструкцияи модернизация систем (объектов) теплоснабжения, водоснабжения, водоотведения и очистки сточных вод</t>
  </si>
  <si>
    <t>9990071580</t>
  </si>
  <si>
    <t>Софинансирование на строительство, реконструкцияи модернизация систем (объектов) теплоснабжения, водоснабжения, водоотведения и очистки сточных вод</t>
  </si>
  <si>
    <t>99900S1580</t>
  </si>
  <si>
    <t>Расходы по замене устаревших светильников на новые энергоэффективные, монтаж самонесущих изолированных проводов за счет средств областного бюджета</t>
  </si>
  <si>
    <t>Проект постановления администрации района "О порядке расходования средств на замену устаревших светильников на новые энергоэффективные, монтаж самонесущих изолированных проводов"</t>
  </si>
  <si>
    <t>9990070130</t>
  </si>
  <si>
    <t>Софинансирование расходов по замене устаревших светильников на новые энергоэффективные, монтаж самонесущих изолированных проводов</t>
  </si>
  <si>
    <t>99900S0130</t>
  </si>
  <si>
    <t>Расходы на обеспечение деятельности Муниципального казенного учреждения "Управление жилищно-коммунального хозяйства, архитектуры и строительства Киржачского района"</t>
  </si>
  <si>
    <t>Постановление администрации района от 17.03.2016 № 206 "О создании  Муниципального казенного учреждения "Управление жилищно-коммунального хозяйства, архитектуры и строительства Киржачского района"</t>
  </si>
  <si>
    <t>999000Ж590</t>
  </si>
  <si>
    <t>Постановление администрации района от 17.05.2016 № 489 "Об утверждении Положения об оплате труда работников Муниципального казенного учреждения "Управление жилищно-коммунального хозяйства, архитектуры и строительства Киржачского района"</t>
  </si>
  <si>
    <t>Соглашение №8 от 09.01.2017г. между гос.жилищной инспекцией администрации Владимирской области и МО Киржачский район о порядке и условиях предоставления субвенции из областного бюджета АО на осуществление отдельных гос.полномочий по осуществлению регионального государственного жилищного надзора и лицензионного контроля</t>
  </si>
  <si>
    <t>9990071370</t>
  </si>
  <si>
    <t xml:space="preserve">Заработная плата      </t>
  </si>
  <si>
    <t xml:space="preserve"> Начисления на выплаты по оплате труда   </t>
  </si>
  <si>
    <t>06</t>
  </si>
  <si>
    <t>Строительство мест (площадок) накопления твердых коммунальных расходов</t>
  </si>
  <si>
    <t>Постановление администрации Киржачского района  от 30.01.2018 № 117 "О порядке расходования денежных средств бюджета муниципального образования Киржачский район  на выполнение мероприятий по обустройству мест (площадок) накопления твердых коммунальных расходов"</t>
  </si>
  <si>
    <t>9990022180</t>
  </si>
  <si>
    <t>Содержание мест (площадок) накопления твердых коммунальных отходов</t>
  </si>
  <si>
    <t>9990022280</t>
  </si>
  <si>
    <t>Разработка проекта рекультивации полигона ТБО Киржачского района</t>
  </si>
  <si>
    <t>Проект постановления администрации района "О Порядке расходования средств на разработку проекта рекультивации полигона ТБО Киржачского района""</t>
  </si>
  <si>
    <t>9990022190</t>
  </si>
  <si>
    <t>Услуги, работы для целей капитальных вложений</t>
  </si>
  <si>
    <t xml:space="preserve">  Проведение фестивалей,конкурсов,спортивных мероприятий, направленных на пропаганду здорового образа жизни, сохранение и укрепления здоровья</t>
  </si>
  <si>
    <t>Увеличение стоимости прочих материальных запасов однократного применения</t>
  </si>
  <si>
    <t>349</t>
  </si>
  <si>
    <t>Реализация социальных проектов</t>
  </si>
  <si>
    <t>0700520280</t>
  </si>
  <si>
    <t>Проведение мероприятий по повышению общественной активности молодежи, творческой активности</t>
  </si>
  <si>
    <t>1</t>
  </si>
  <si>
    <t xml:space="preserve">Пенсия  за выслугу лет муниципальным служащим и лицам, замещавшим муниципальные должности </t>
  </si>
  <si>
    <t>Решение Совета народных депутатов района от 31.07.2018 № 47/309 "Об утверждении Положения о пенсионном обеспечении муниципальных служащих и лиц, замещающих  муниципальные должности в муниципальном образовании Киржачский район"</t>
  </si>
  <si>
    <t>9990010030</t>
  </si>
  <si>
    <t>Пенсии, пособия, выплачиваемые работодателями, нанимателями бывшим работникам</t>
  </si>
  <si>
    <t>312</t>
  </si>
  <si>
    <t xml:space="preserve">Обеспечение равной доступности услуг общественного транспорта для отдельных категорий граждан в муниципальном сообщении  </t>
  </si>
  <si>
    <t>Постановление администрации района от 04.05.2010 № 449 "О порядке финансирования и расходования субсидии на обеспечение равной степени доступности общественного транспорта для отдельных категорий граждан на пригородных маршрутах Киржачского района"</t>
  </si>
  <si>
    <t>99900S0150</t>
  </si>
  <si>
    <t>323</t>
  </si>
  <si>
    <t>Пособия по социальной помощи населению</t>
  </si>
  <si>
    <t>Р-2.4.3.095</t>
  </si>
  <si>
    <t xml:space="preserve">Расходы на предоставление ежемесячных денежных выплат лицам, удостоенным звания «Почетный гражданин г.Киржача и Киржачского района» </t>
  </si>
  <si>
    <t xml:space="preserve">Решение районного Совета народных депутатов от 25.05.2007 №24/365 "О новой редакции положения "О присвоении звания Почетный гражданин города Киржача и Киржачского района Владимирской области" </t>
  </si>
  <si>
    <t>9990010010</t>
  </si>
  <si>
    <t>313</t>
  </si>
  <si>
    <t>Пособия по социальной помощи населению в денежной форме</t>
  </si>
  <si>
    <t>Обеспечение жильём  отдельных категорий граждан, установленных федеральным законом от 24 ноября 1995 года №181-ФЗ «О социальной защите  инвалидов в Российской Федерации»</t>
  </si>
  <si>
    <t xml:space="preserve">Постановление администрации Киржачского района от 25.03.2013 № 382 "О порядке финансирования и расходования средств федерального и областного бюджета на реализацию мероприятий по обеспечению жильем отдельных категорий граждан, предусмотренных федеральными законами "О ветеранах" и "О социальной защите инвалидов в Российской Федерации" </t>
  </si>
  <si>
    <t>0220151760</t>
  </si>
  <si>
    <t>322</t>
  </si>
  <si>
    <t>Обеспечение жильем отдельных категорий граждан, установленных Федеральным законом от 12 января 1995 года№ 5-ФЗ "О ветеранах"</t>
  </si>
  <si>
    <t>0220151350</t>
  </si>
  <si>
    <t xml:space="preserve">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местного бюджета</t>
  </si>
  <si>
    <t xml:space="preserve">Постановление администрации Киржачского района от 15.11.2012 № 1371 "Об утверждении Порядка предоставления и расходования  за счет средств областного бюджета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t>
  </si>
  <si>
    <t>0220270040</t>
  </si>
  <si>
    <t xml:space="preserve">Пособия по социальной помощи населению в денежной форме </t>
  </si>
  <si>
    <t xml:space="preserve"> Обеспечение жильем многодетных семей</t>
  </si>
  <si>
    <t xml:space="preserve">Постановление администрации Киржачского района от 14.10.2013 № 1409 "Об утверждении муниципальной программы муниципального образования Киржачский район "Обеспечение доступным и комфортным жильем населения Киржачского района" </t>
  </si>
  <si>
    <t>01.01.2014-31.12.2020</t>
  </si>
  <si>
    <t>0240170810</t>
  </si>
  <si>
    <t>Постановление администрации Киржачского района от 28.12.2016 № 1512 "О принятии осуществления отдельных полномочий по решению вопросов местного значения поселений,входящих в состав Киржачского района Владимирской области"</t>
  </si>
  <si>
    <t>02401S0810</t>
  </si>
  <si>
    <t xml:space="preserve">Постановление администрации района от 04.05.2010 № 449 "О порядке финансирования и расходования субсидии на обеспечение равной степени доступности общественного транспорта для отдельных категорий граждан на пригородных маршрутах Киржачского района" </t>
  </si>
  <si>
    <t>9990070150</t>
  </si>
  <si>
    <t xml:space="preserve">Софинансирование расходов на реализацию мероприятий по обеспечению жильем молодых семей </t>
  </si>
  <si>
    <t>27.11.2015</t>
  </si>
  <si>
    <t>02101L4970</t>
  </si>
  <si>
    <t>Мероприятия по улучшению жилищных условий молодых семей и молодых специалистов</t>
  </si>
  <si>
    <t>01301S0020</t>
  </si>
  <si>
    <t xml:space="preserve">Постановления администрации района от30.11.2012 № 1451 "Об утверждении Муниципальной программы развития агропромышленного комплекса Киржачского района" </t>
  </si>
  <si>
    <t>01.01.2013 -31.12.2020</t>
  </si>
  <si>
    <t xml:space="preserve">Обеспечение социальной поддержки малоимущих семей, малоимущих граждан и граждан, оказавшихся в трудной жизненной ситуации </t>
  </si>
  <si>
    <t>Постановление администрации Киржачского района ВО от 11.01.2017 №16 "Об утверждении Порядка оказания адресной материальной помощи нуждающимся гражданам Киржачского района"</t>
  </si>
  <si>
    <t>0700110050</t>
  </si>
  <si>
    <t xml:space="preserve">    Резервный фонд администрации Киржачского района для ликвидации чрезвычайных ситуаций</t>
  </si>
  <si>
    <t>Постановление администрации Киржачского района от 28.11.22018 № 1737 "О выделении денежных средств из резервного фонда администрации Киржачского района в сумме 250 тысяч рублей" Постановление администрации Киржачского района от 09.04.2019 № 510 "О выделении денежных средств из резервного фонда админитсрации Киржачского района Владимирской области в сумме 200 тысяч рублей" Постановление администрации Киржачского района от 06.05.2019 № 679 "О выделении денежных средств из резервного фонда администрации Киржачского района Владимирской области в сумме 20 тысяч рублей"</t>
  </si>
  <si>
    <t>300</t>
  </si>
  <si>
    <t>Субсидии отдельным общественным организациям и иным некоммерческим объединениям</t>
  </si>
  <si>
    <t>Постановление администрации района от 23.12.2015 № 1092 "Порядок предоставления субсидий социально ориентированным некоммерческим общественным организациям, осуществляющим деятельность на территории Киржачского района, счет средств бюджета муниципального образования Киржачский район"</t>
  </si>
  <si>
    <t>с даты официального опубликования</t>
  </si>
  <si>
    <t>0700160030</t>
  </si>
  <si>
    <t>600</t>
  </si>
  <si>
    <t>633</t>
  </si>
  <si>
    <t xml:space="preserve"> Строительство физкультурно-оздоровительного комплекса с плавательным бассейном г.Киржач Владимирской области</t>
  </si>
  <si>
    <t>1800240190</t>
  </si>
  <si>
    <t>Расходы на охрану объекта незавершенного строительства "Физкультурно-оздоровительный комплекс с плавательным бассейном в г. Киржач Владимирской области"</t>
  </si>
  <si>
    <t>9990020930</t>
  </si>
  <si>
    <t>Постановление администрации Киржачского района от  17.02.2017 № 148 "Об утверждении порядка расходования средств бюджета муниципального образования Киржачский район, предусмотренных на реализацию муниципальной программы муниципального образования Киржачский район "Развитие физической культуры и спорта на территории Киржачского района"</t>
  </si>
  <si>
    <t>Расходы на обеспечение деятельности (оказание услуг) МБУ РЦФКиС Киржач</t>
  </si>
  <si>
    <t>1800103591</t>
  </si>
  <si>
    <t xml:space="preserve">Проведение массовых спортивных мероприятий для всех групп населения согласно календарному плану физкультурно-оздоровительных мероприятий </t>
  </si>
  <si>
    <t>Постановление администрации района от 17.02.2017 № 148 "Об утверждении порядка расходования средств муниципальной программы муниципального образования Киржачский район "Развитие физической культуры и спорта на территории Киржачского района"</t>
  </si>
  <si>
    <t>1800120010</t>
  </si>
  <si>
    <t>113</t>
  </si>
  <si>
    <t>Расходы на обеспечение деятельности (оказание услуг)ФОК с плавательным бассейном в г. Киржач Владимирской области</t>
  </si>
  <si>
    <t>1800103592</t>
  </si>
  <si>
    <t>Оснащение объектов спортивной инфраструктуры спортивно-технологическим оборудованием</t>
  </si>
  <si>
    <t xml:space="preserve">Постановление администрации Киржачского района от13.11.2019 № 1514 "Об утверждении порядка определения объема и условий предоставления субсидий из бюджета муниципальнрого образования Киржачский район муниципальному бюджетному учреждению "Районный центр физической культуры и спорта "Киржач" на финансовое обеспечение выполнения муниципального задания на оказание муниципальных услуг (выполнение работ)" </t>
  </si>
  <si>
    <t>180Р552280</t>
  </si>
  <si>
    <t>Строительство физкультурно-оздоровительного комплекса с плавательным бассейном г.Киржач Владимирской области</t>
  </si>
  <si>
    <t xml:space="preserve">    Расходы на организацию энергоснабжения строительной площадки физкультурно-оздоровительного комплекса</t>
  </si>
  <si>
    <t>Договор №30/0818 энергоснабжения с Владимирским филиалом АО "ЭнергосбытПлюс"                                                                            Договор № 25/886/КИР об осуществлении технологического присоединения к электрическим сетям в целях временного технологического присоединения</t>
  </si>
  <si>
    <t>9990020840</t>
  </si>
  <si>
    <t xml:space="preserve">  Договор № 25/886/КИР об осуществлении технологического присоединения к электрическим сетям в целях временного технологического присоединения</t>
  </si>
  <si>
    <t>03.074.2018</t>
  </si>
  <si>
    <t>Расходы на обеспечение деятельности (оказание услуг) муниципального автономного учреждения "Редакция газеты "Красное Знамя" Киржачского района Владимирской области</t>
  </si>
  <si>
    <t>Постановление администрации Киржачского района Владимирской области от 01.07.2016 № 790 "О создании муниципального автономного учреждения "Редакция газеты "Красное знамя" путем изменения типа муниципального бюджетного учреждения "Редакция газеты"Красное Знамя"</t>
  </si>
  <si>
    <t>99900Г590</t>
  </si>
  <si>
    <t>621</t>
  </si>
  <si>
    <t>622</t>
  </si>
  <si>
    <t>Обслуживание муниципального  долга</t>
  </si>
  <si>
    <t>Постановление администрации Киржачского района Владимирской области от 29.05.2015 № 558 "О муниципальном долге муниципального образования Киржачский район владимирской области" / Постановление администрации Киржачского района Владимирской области от 26.09.2014 № 1280 "Об утверждении муниципальной программы муниципального образования Киржачский район "Управление муниципальными финансами и муниципальным долгом"</t>
  </si>
  <si>
    <t>в целом/ в целом</t>
  </si>
  <si>
    <t>29.03.2013/со дня официального опубликования</t>
  </si>
  <si>
    <t>не установлен/ не установлен</t>
  </si>
  <si>
    <t>143022Д990</t>
  </si>
  <si>
    <t>730</t>
  </si>
  <si>
    <t>Обслуживание внутреннего долга</t>
  </si>
  <si>
    <t xml:space="preserve">Администрация Киржачского района  </t>
  </si>
  <si>
    <t>Территориальная избирательная комиссия Киржачского района</t>
  </si>
  <si>
    <t>Срок действия нормативного муниципального павового акта, договора, соглаше-ния</t>
  </si>
  <si>
    <t xml:space="preserve">Объем средств на исполнение расходного обязательства </t>
  </si>
  <si>
    <t>план</t>
  </si>
  <si>
    <t>факт</t>
  </si>
  <si>
    <t>Р-7.5.3.001</t>
  </si>
  <si>
    <t>Расходы на подготовку и проведение выборов депутатов Совета народных депутатов муниципального образования Киржачский район в рамках непрограммных расходов  органов исполнительной власти (Иные бюджетные ассигнования)</t>
  </si>
  <si>
    <t>Закон Владимирской области от 13.02.2003 № 10-ОЗ "Избирательный кодекс Владимирской области"</t>
  </si>
  <si>
    <t>Ст. 54 п. 2</t>
  </si>
  <si>
    <t>9990000010</t>
  </si>
  <si>
    <t>880</t>
  </si>
  <si>
    <t>Решение Киржачского районного Совета народных депутатов от 29.11.2002 № 12/178 "Об обрашении в избирательную комиссию Владимирской области о возложении полномочий избирательной комиссии по выборам органов местного самоуправления Киржачского района на территориальную избирательную комиссию Киржчаского района"</t>
  </si>
  <si>
    <t>Федеральный Закон от 12.06.2002 № 67-ФЗ "Об основных гарантиях избирательных прав и права на участие в референдуме граждан Российской Федерации"</t>
  </si>
  <si>
    <t>Ст.57 п. 1</t>
  </si>
  <si>
    <t>Комитет по управлению муниципальным имуществом администрации Киржачского района</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</si>
  <si>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</si>
  <si>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 xml:space="preserve">1) Постановление администрации района от 08.10.2018 № 1410 "Об утверждении Положения о комитете по управлению муниципальным имуществом администрации Киржачского района"    2) Решение Совета народных депутатов Киржачского района от 26.12.2007  №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района Владимирской области (с учетом изменений)     3) Решение Киржачского районного Совета народных депутатов от 31.10.2012 № 22/190 " Об утверждении Положения о порядке управления и распоряжения муниципальной собственностью Киржачского района Владимирской области" (с учетом изменений)    </t>
  </si>
  <si>
    <t xml:space="preserve">1)в целом   2) в целом    3) в целом     </t>
  </si>
  <si>
    <t xml:space="preserve">1) с момента опубликова-ния                   2) 01.01.2008      3) с момента опубликования           </t>
  </si>
  <si>
    <t xml:space="preserve"> не установлен</t>
  </si>
  <si>
    <t>Расходы на обеспечение функций органов местного самоуправления</t>
  </si>
  <si>
    <t xml:space="preserve">1) Постановление администрации района от 08.10.2018 № 1410 "Об утверждении Положения о комитете по управлению муниципальным имуществом администрации Киржачского района" </t>
  </si>
  <si>
    <t>1) с момента опубликования</t>
  </si>
  <si>
    <t xml:space="preserve"> 2) Решение Киржачского районного Совета народных депутатов от 31.10.2012 № 22/190 " Об утверждении Положения о порядке управления и распоряжения муниципальной собственностью Киржачского района Владимирской области" (с изменениями)    </t>
  </si>
  <si>
    <t>2) с момента опубликования</t>
  </si>
  <si>
    <t>Р-7.4.3.003</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</si>
  <si>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исполнительной власти </t>
  </si>
  <si>
    <t>Решение Совета народных депутатов района от 21.11.2008 №47/715 "О выделении ассигнований на обеспечение работ по управлению и распоряжению государственным и муниципальным имуществом " (с изменениями)</t>
  </si>
  <si>
    <t>9990020080</t>
  </si>
  <si>
    <t>Р-7.4.3.004</t>
  </si>
  <si>
    <t xml:space="preserve">Расходы на уплату налогов по имуществу, переданному из казны муниципального образования Киржачский район на баланс комитета по управлению муниципальным имуществом администрации Киржачского района в рамках непрограммных расходов органов исполнительной власти  </t>
  </si>
  <si>
    <t xml:space="preserve">Решение Киржачского районного Совета народных депутатов от 31.10.2012 № 22/190 " Об утверждении Положения о порядке управления и распоряжения муниципальной собственностью Киржачского района Владимирской области" (с изменениями)    </t>
  </si>
  <si>
    <t>с момента опубликования</t>
  </si>
  <si>
    <t>9990020240</t>
  </si>
  <si>
    <t>Расходы на оплату коммунальных услуг зданий,  находящихся в казне муниципального образования Киржачский район</t>
  </si>
  <si>
    <t>9990020350</t>
  </si>
  <si>
    <t>Расходы на эксплуатацию и содержание имущества, состоящего на балансе комитета по управлению имуществом администрации Киржачского района, в рамках непрограммных расходов органов исполнительной власти</t>
  </si>
  <si>
    <t xml:space="preserve">Решение Киржачского районного Совета народных депутатов от 31.10.2012 № 22/190 " Об утверждении Положения о порядке управления и распоряжения муниципальной собственностью Киржачского района Владимирской области"     </t>
  </si>
  <si>
    <t>9990020700</t>
  </si>
  <si>
    <t>Работы, услуги по содержанию имущества</t>
  </si>
  <si>
    <t>Р-7.4.3.007</t>
  </si>
  <si>
    <t>Расходы на эксплуатацию и содержание имущества, находящегося в казне муниципального района</t>
  </si>
  <si>
    <t>9990020750</t>
  </si>
  <si>
    <t>Управление образования администрации Киржачского района</t>
  </si>
  <si>
    <t>Код расходного обязательства</t>
  </si>
  <si>
    <t>Срок действия нормативного муниципального павового акта, договора, соглашения</t>
  </si>
  <si>
    <t>Управление образования администрации района</t>
  </si>
  <si>
    <t>Р-7.1.3.01</t>
  </si>
  <si>
    <t>Прочая закупка товаров, работ и услуг для обеспечения государственных (муниципальных) нужд</t>
  </si>
  <si>
    <t>Р-7.2.3.02</t>
  </si>
  <si>
    <t>Субсидии бюджетным учреждениям на иные цели</t>
  </si>
  <si>
    <t>Р-7.1.3.03</t>
  </si>
  <si>
    <t xml:space="preserve">Укрепление антитеррористической защищенности образовательных организаций </t>
  </si>
  <si>
    <t>0800120850</t>
  </si>
  <si>
    <t>Прочая закупка товаров, работ и услуг для государственных (муниципальных) нужд</t>
  </si>
  <si>
    <t xml:space="preserve">Расходы на обеспечение деятельности  (оказание услуг) муниципальных казённых дошкольных образовательных учреждений </t>
  </si>
  <si>
    <t>0910104590</t>
  </si>
  <si>
    <t>Расходы на выплаты персоналу в целях обеспечения выполнения функций  государственными  (муниципальными) органами, казёнными учреждениями, органами управления  государственными внебюджетными фондами</t>
  </si>
  <si>
    <t>100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</si>
  <si>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</si>
  <si>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</si>
  <si>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Иные выплаты персоналу учреждений, за исключением фонда оплаты труда</t>
  </si>
  <si>
    <t>Расходы на обеспечение деятельности  (оказание услуг) муниципальных бюджетных дошкольных образовательных учреждений</t>
  </si>
  <si>
    <t>0910105590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</si>
  <si>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</si>
  <si>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Субсидия бюджетным учреждениям на иные цели </t>
  </si>
  <si>
    <t>Предоставление мер  социальной поддержки по оплате жилья и коммунальных услуг отдельным категориям граждан муниципальной системы образования.</t>
  </si>
  <si>
    <t>Постановление главы района от 20.05.2011 №216 "О предоставлении мер социальной поддержки педагогическим работникам и иным специалистам образовательных учреждений системы образования Киржачского района" (Закон Владимирской области от 02.10.2007 года №120-ОЗ«О социальной поддержке и социальном обслуживании отдельных категорий граждан во Владимирской области")</t>
  </si>
  <si>
    <t>0910170590</t>
  </si>
  <si>
    <t>Обеспечение  государственных гарантий реализации прав на получение общедоступного и бесплатного дошкольного образования.</t>
  </si>
  <si>
    <t>0910170490</t>
  </si>
  <si>
    <t xml:space="preserve"> Формирование доступной среды в сфере образования (реконструкция, переоборудование и оснащение элементами доступности помещений и сооружений на них)</t>
  </si>
  <si>
    <t>1600220690</t>
  </si>
  <si>
    <t xml:space="preserve">Субсидии бюджетным учреждениям на иные цели </t>
  </si>
  <si>
    <t>Постановление администрации Киржачского района Владимирской области от 29.03.2017 № 347 "О порядке расходования денежных средств выделенных на реализацию муниципальной программы муниципального образования Киржачский район «Комплексное развитие социальной инфраструктуры в Киржачском районе Владимирской области на 2017 -2020 годы».</t>
  </si>
  <si>
    <t>до 31.12.2020</t>
  </si>
  <si>
    <t>1900320680</t>
  </si>
  <si>
    <t>Реализация мероприятий по укреплению материально-технической базы муниципальных образовательных организаций</t>
  </si>
  <si>
    <t xml:space="preserve">Постановление администрации Киржачского района Владимирской области от 08.05.2019 № 731/1 "Об утверждении Порядка расходования  субсидий из областного бюджета на реализацию мероприятий по укреплению материально-технической базы муниципальных образовательных организаций". </t>
  </si>
  <si>
    <t>0910171810</t>
  </si>
  <si>
    <t>09101S1810</t>
  </si>
  <si>
    <t>Расходы на обеспечение деятельности  муниципальных казённых школ-детских садов, школ начальных, неполных средних и средних.</t>
  </si>
  <si>
    <t>0910106590</t>
  </si>
  <si>
    <t>Взносы по обязательному социальному страхованию на выплаты по оплате труда работников и иные выплаты работникам учреждени</t>
  </si>
  <si>
    <t>Социальное обеспечение  и иные  выплаты населению</t>
  </si>
  <si>
    <t>0910107590</t>
  </si>
  <si>
    <t>Расходы по проезду на общественном транспорте (кроме такси) до места работы и обратно педагогическим работникам образовательных учреждений, расположенных в сельской местности, проживающим в другой местности.</t>
  </si>
  <si>
    <t>0910110060</t>
  </si>
  <si>
    <t>Пособия, компенсации и иные социальные выплаты гражданам, кроме публичных нормативных обязательств</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</si>
  <si>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образованя детей в муниципальных общеобразовательных организацях</t>
  </si>
  <si>
    <t>0910170470</t>
  </si>
  <si>
    <t xml:space="preserve">Субсидия бюджетным учреждениям на финансовое обеспечение муниципального задания на оказание муниципальных услуг (выполнение работ) </t>
  </si>
  <si>
    <t>Обеспечение мероприятий по организации питания обучающихся, воспитанников  муниципальных общеобразовательных учреждений и образовательных учреждений  для дошкольного и младшего школьного возраста, расположенных на территории Киржачского района.</t>
  </si>
  <si>
    <t>0910120870</t>
  </si>
  <si>
    <t>Расходы на поддержку приоритетных направлений развития отрасли образования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t>
  </si>
  <si>
    <t>Постановления администрации Киржачского района Владимирской области от 04.03.2019 № 301 «Об утверждении Порядка расходования субсидии из областного бюджета на поддержку приоритетных направлений развития отрасли образования»</t>
  </si>
  <si>
    <t>0910171470</t>
  </si>
  <si>
    <t>Софинансирование расходов на  поддержку приоритетных направлений развития отрасли образования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t>
  </si>
  <si>
    <t>09101S1470</t>
  </si>
  <si>
    <t xml:space="preserve">Постановление главы района от 20.05.2011 №216 "О предоставлении мер социальной поддержки педагогическим работникам и иным специалистам образовательных учреждений системы образования Киржачского района" (Закон Владимирской области от 02.10.2007 года №120-ОЗ«О социальной поддержке и социальном обслуживании отдельных категорий граждан во Владимирской области")
</t>
  </si>
  <si>
    <t>Оснащение пунктов проведения экзаменов системами видеонаблюдения при проведении итоговой аттестации по образовательным программам среднего общего образования.</t>
  </si>
  <si>
    <t xml:space="preserve">Постановление администрации Киржачского района от 28.12.2016 №1542  "Об утверждении Порядка расходования средств иных межбюджетных трансфертов из областного бюджета бюджетам муниципальных образований Владимирской обл.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(Постановление администрации Владимирской области) от 31.01.2019 № 48 «Об утверждении государственной программы Владимирской области "Развитие образования" </t>
  </si>
  <si>
    <t>0910170960</t>
  </si>
  <si>
    <t>Расходы на 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t>
  </si>
  <si>
    <t xml:space="preserve">Постановление адм.Киржачского района от 27.02.2019 №257/1 "Об утверждении Порядка расходования  субсидий из областного бюджета на создание в общеобразовательных организациях, расположенных в сельской местности, условий для занятия физической культурой и спортом в 2019 году". </t>
  </si>
  <si>
    <t>091Е250970</t>
  </si>
  <si>
    <t>Мероприятия, направленные на реализацию МП МО Киржачский район "Комплексное развитие социальной инфраструктуры в Киржачском районе Владимирской области на 2017-2020 годы"</t>
  </si>
  <si>
    <t>Закупка товаров, работ, услуг в целях капитального ремонта государственного (муниципального) имущества</t>
  </si>
  <si>
    <t>Субсидия бюджетным учреждениям на иные цели</t>
  </si>
  <si>
    <t>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t>
  </si>
  <si>
    <t>0910171320</t>
  </si>
  <si>
    <t xml:space="preserve">Софинансирование расходов на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t>
  </si>
  <si>
    <t>Расходы, связанные с реализацией мероприятий по обеспечению антитеррористической защищенности, пожарной безопасности общеобразовательных организаций и обновлением их материально-технической базы</t>
  </si>
  <si>
    <t>Постановление администрации  Киржачского района Владимирской области от 04.03.2019 № 299 «Об утверждении Порядка расходования  субсидии, выделенной из областного бюджета на реализацию мероприятий по обеспечению антитеррористической защищенности, пожарной безопасности общеобразовательных организаций и на обновление их материально-технической базы"</t>
  </si>
  <si>
    <t>0800171780</t>
  </si>
  <si>
    <t>08001S1780</t>
  </si>
  <si>
    <t>091Е151690</t>
  </si>
  <si>
    <t>Расходы на внедрение целевой модели цифровой образовательной среды в общеобразовательных организациях и профессиональных образовательных организациях (Предоставление субсидий бюджетным, автономным учреждениям и иным некоммерческим  организациям)</t>
  </si>
  <si>
    <t>091Е452101</t>
  </si>
  <si>
    <t>Расходы на реализацию мероприятий по укреплению материально-технической базы муниципальных образовательных организаций</t>
  </si>
  <si>
    <t>Софинансирование расходов, связанных с реализацией мероприятий по укреплению материально-технической базы муниципальных образовательных организаций</t>
  </si>
  <si>
    <t>Расходы на обеспечение деятельности (оказание услуг) учреждений по внешкольной работе с детьми.</t>
  </si>
  <si>
    <t>091010Д590</t>
  </si>
  <si>
    <t>0910171471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</si>
  <si>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</si>
  <si>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Софинансирование расходов на  поддержку приоритетных направлений развития отрасли образования (софинансирование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до уровня, установленного Указом Президента РФ от 01.06.2012г. №761) (Предоставление субсидий бюджетным, автономным учреждениям и иным некоммерческим  организациям)</t>
  </si>
  <si>
    <t>09101S1471</t>
  </si>
  <si>
    <t>Финансовое обеспечение развития инфраструктуры загородного лагеря и приобретение оборудования</t>
  </si>
  <si>
    <t>Постановление администрации Киржачского района Владимирской области от 07.08.2019 №1060/1 "Об утверждении Порядка расходования  иных межбюджетных трансфертов из областного бюджета бюджету муниципального образования Киржачский район на грантовую поддержку организаций в сфере образования в 2019 году".</t>
  </si>
  <si>
    <t>0910171480</t>
  </si>
  <si>
    <t xml:space="preserve">Организация временной занятости несовершеннолетних в период летних каникул </t>
  </si>
  <si>
    <t>0700510070</t>
  </si>
  <si>
    <t xml:space="preserve">Проведение фестивалей, конкурсов, спортивных мероприятий, направленных на пропаганду здорового образа жизни, сохранение и укрепление здоровья </t>
  </si>
  <si>
    <t xml:space="preserve">Проведение мероприятий по повышению общественной активности молодежи </t>
  </si>
  <si>
    <t>Р-7.2.3.73</t>
  </si>
  <si>
    <t>0700520860</t>
  </si>
  <si>
    <t>Расходы на мероприятия по оздоровлению  детей в каникулярное время    (в рамках подпрограммы «Развитие дошкольного, общего и дополнительного образования детей» МП МО Киржачский район «Развитие образования»)</t>
  </si>
  <si>
    <t>0910120872</t>
  </si>
  <si>
    <t>0910171472</t>
  </si>
  <si>
    <t>266</t>
  </si>
  <si>
    <t>Социальное обеспечение и иные выплаты населению</t>
  </si>
  <si>
    <t>Софинансирование расходов на  поддержку приоритетных направлений развития отрасли образования (софинансирование расходов по оздоровлению детей в каникулярное время)</t>
  </si>
  <si>
    <t>09101S1472</t>
  </si>
  <si>
    <t>0500120150</t>
  </si>
  <si>
    <t xml:space="preserve">Ежегодное проведение смотр-конкурса ЮИД «Безопасное колесо»  на лучшую общеобразовательную школу года по организации профилактики детского дорожно-транспортного  травматизма </t>
  </si>
  <si>
    <t>0500120560</t>
  </si>
  <si>
    <t xml:space="preserve">Оборудование в образовательных учреждениях уголков  безопасности дорожного движения </t>
  </si>
  <si>
    <t>0500120570</t>
  </si>
  <si>
    <t>Ежегодное проведение районного смотра-конкурса на лучшую общеобразовательную школу по организации профилактики детского дорожно-транспортного травматизма, 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</si>
  <si>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Обеспечение профилактики детского дорожно-транспортного травматизма</t>
  </si>
  <si>
    <t>0500171360</t>
  </si>
  <si>
    <t>9990071360</t>
  </si>
  <si>
    <t>Софинансирование расходов на обеспечение профилактики детского дорожно-транспортного травматизма</t>
  </si>
  <si>
    <t>05001S1360</t>
  </si>
  <si>
    <t>99900S1360</t>
  </si>
  <si>
    <t>Расходы на выплаты по оплате труда работников  органов местного самоуправления  (Расходы  на выплаты персоналу в целях обеспечения выполнения функций государственными  (муниципальными) органами, казёнными учреждениями, органами управления государственными внебюджетными фондами)</t>
  </si>
  <si>
    <t>Решение Совета народных депутатов Киржачского района от 26.12.2007 №34/546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 Владимирской области</t>
  </si>
  <si>
    <t>0910100110</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</si>
  <si>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</si>
  <si>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</si>
  <si>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Расходы на обеспечение деятельности (оказание услуг) муниципального казённого учреждения «Централизованная бухгалтерия, обслуживающая муниципальные образовательные учреждения Киржачского района Владимирской области»</t>
  </si>
  <si>
    <t>Постановление администрации Киржачского района от 29.12.2018 №1990 "Об утверждении Положения об оплате труда работников муниципального казенного учреждения «Централизованная бухгалтерия, обслуживающая муниципальные образовательные учреждения Киржачского района Владимирской области".</t>
  </si>
  <si>
    <t>091010Б590</t>
  </si>
  <si>
    <t>Оплата труда и начисления на выплаты по оплате труда</t>
  </si>
  <si>
    <t>Расходы на обеспечение деятельности (оказание услуг) муниципального казённого учреждения «Центр ресурсного обеспечения деятельности образовательных учреждений Киржачского района Владимирской области».</t>
  </si>
  <si>
    <t>Постановление главы района от 15.08.2008 №903 "Об оплате труда работников муниципальных учреждений отрасли образования" (Федеральный закон от 06.10.2003 года №131-ФЗ, Закон РФ от 29.12.2012 №273-ФЗ)</t>
  </si>
  <si>
    <t>091010Ш590</t>
  </si>
  <si>
    <t>Иные выплаты персоналу учреждений, за исключением фонда оплаты труд</t>
  </si>
  <si>
    <t>Уплата налога на имущество организаций и земельного налога</t>
  </si>
  <si>
    <t>093010Ш590</t>
  </si>
  <si>
    <t>Обеспечение развития и дальнейшего совершенствования материально-технической базы движения «Школа безопасности», проведение соревнований</t>
  </si>
  <si>
    <t>1100120580</t>
  </si>
  <si>
    <t>Обеспечение образовательных учреждений первичными средствами пожаротушения, установка аварийного эвакуационного освещения</t>
  </si>
  <si>
    <t>1100220140</t>
  </si>
  <si>
    <t>Расходы, связанные с содержанием имущества, находящиеся на балансе управления образования</t>
  </si>
  <si>
    <t xml:space="preserve">Постановление главы района от 26.09.12 №1115 "Об утверждении Положения о порядке предоставления жилых помещений детям – сиротам и детям, оставшимся без попечения родителей, а также лицам из числа детей-сирот и детей, оставшимся без попечения родителей, не имеющих закрепленного жилья". </t>
  </si>
  <si>
    <t xml:space="preserve">   в целом</t>
  </si>
  <si>
    <t>0910120430</t>
  </si>
  <si>
    <t>Расходы на оснащение медицинского блока отделений организации медицинской помощи несовершеннолетним, обучающимся в образовательных организациях (дошкольных образовательных и общеобразовательных организациях области), реализующих основные общеобразовательные программы</t>
  </si>
  <si>
    <t>0910171510</t>
  </si>
  <si>
    <t>Софинансирование расходов на оснащение медицинского блока отделений организации медицинской помощи несовершеннолетним, обучающимся в образовательных организациях (дошкольных образовательных и общеобразовательных организациях области), реализующих основные общеобразовательные программы</t>
  </si>
  <si>
    <t>09101S1510</t>
  </si>
  <si>
    <t>Расходы, связанные с исполнением решений судебных органов, указаний надзорных органов, уплатой сумм по административным правовым актам</t>
  </si>
  <si>
    <t xml:space="preserve">Социальная поддержка детей-инвалидов дошкольного возраста </t>
  </si>
  <si>
    <t xml:space="preserve">Постановление администрации района от 25.03.2014 №330   О мерах по реализации постановления Губернатора Владимирской области от 29.12.2007 № 976 "О мерах по реализации Закона Владимирской области "О Наделении органов местного самоуправления отдельными государственными полномочиями   Владимирской области по социальной поддержке детей-инвалидов дошкольного возраста". </t>
  </si>
  <si>
    <t>0910170540</t>
  </si>
  <si>
    <t>Содержание ребенка в семье опекуна и приемной семье, а также вознаграждение, причитающееся приемному родителю.</t>
  </si>
  <si>
    <t xml:space="preserve">Постановление адм.р-на от 21.04.2014 №455 "О мерах по реализации постановления Губернатора Вл.обл. от 31.12.2013 №1568 "О порядке предоставления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 лиц из числа детей-сирот и детей, оставшихся без попечения родителей".
</t>
  </si>
  <si>
    <t>0910170650</t>
  </si>
  <si>
    <t>Оздоровительная компания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</si>
  <si>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</si>
  <si>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0910171420</t>
  </si>
  <si>
    <t>412</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</si>
  <si>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</si>
  <si>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09202R0820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</si>
  <si>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</si>
  <si>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Постановление адм.района от 18.12.2017 №2046 "О порядке обращения за получением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а также о порядке ее выплаты".</t>
  </si>
  <si>
    <t>0910170560</t>
  </si>
  <si>
    <t>Обеспечение полномочий по организации и осуществлению деятельности по опеке и попечительству в отношении несовершеннолетних граждан.</t>
  </si>
  <si>
    <t>Постановление адм.р-на от 19.03.2013 №346 "О порядке предоставления и расходования субвенции, выделенной из областного бюджета на выполнение государственных полномочий по организации и осуществлению деятельности по опеке и попечительству в отношении несовершеннолетних в Киржачском районе".</t>
  </si>
  <si>
    <t>0910170070</t>
  </si>
  <si>
    <t>Иные выплаты персоналу государственных (муниципальных) органов, за исключением фонда оплаты труда</t>
  </si>
  <si>
    <t>ИТОГО</t>
  </si>
  <si>
    <t>Код подраздела классификации расходов бюджета</t>
  </si>
  <si>
    <t>Код целевой статьи классификации расходов бюджета</t>
  </si>
  <si>
    <t>Код вида расходов классификации расходов бюджета</t>
  </si>
  <si>
    <t>Код операции сектора государственного управления бюджета</t>
  </si>
  <si>
    <t>Объем средств на исполнение расходного обязательства ( руб.)</t>
  </si>
  <si>
    <t>2</t>
  </si>
  <si>
    <t>Решение Совета народных депутатов района от 26.12.2007г№34/546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 Владимирской области"</t>
  </si>
  <si>
    <t>Расходы на обеспечение деятельности (оказание услуг) муниципального казенного учреждения "Финансовый центр Киржачского района Владимирской области"</t>
  </si>
  <si>
    <t>999000Ф590</t>
  </si>
  <si>
    <t>Предоставление дотации на выравнивание бюджетной обеспеченности поселений района</t>
  </si>
  <si>
    <t>1470180010</t>
  </si>
  <si>
    <t>511</t>
  </si>
  <si>
    <t>Предоставление прочих межбюджетных трансфертов на сбалансированность бюджетов поселений из бюджета муниципального образования Киржачский район</t>
  </si>
  <si>
    <t>9990080020</t>
  </si>
  <si>
    <t>Финансовое управление администрации Киржачского района</t>
  </si>
  <si>
    <t xml:space="preserve">ИТОГО </t>
  </si>
  <si>
    <t>УСЛОВНО УТВЕРЖДЕННЫЕ</t>
  </si>
  <si>
    <t>ВСЕГО</t>
  </si>
  <si>
    <t>Иныев ыплаты</t>
  </si>
  <si>
    <t>17680</t>
  </si>
  <si>
    <t>Постановление администрации Киржачского района от 11.12.2019 № 1712 "Об утверждении Порядка определения объема и условий предоставления субсидий из бюджета муниципального образования Киржачский район муниципальному бюджетному учреждению "Многофункциональный центр предоставления ггосударственных и муниципальных услуг населению Киржачского района" на финансовое обеспечение выполнения муниципального задания на оказание муниципальных услуг (выполнение работ)</t>
  </si>
  <si>
    <t>2895900</t>
  </si>
  <si>
    <t>Р-7.4.2.016</t>
  </si>
  <si>
    <t>Социальные пособия и компенсации персоналу</t>
  </si>
  <si>
    <t xml:space="preserve">Прочие несоциальные выплаты персоналу в денежной форме
</t>
  </si>
  <si>
    <t>увеличение стоимости мягкого инвентаря</t>
  </si>
  <si>
    <t>Социальные пособия  и компенсации персоналу</t>
  </si>
  <si>
    <t xml:space="preserve">Постановление администрацииКиржачского  района  от 31.12.2019 № 1834  "Об утверждении муниципальной программы мунципального образования Киржачского район "Информатизация Киржачского района" </t>
  </si>
  <si>
    <t>Социальные пособия и выплаты персоналу</t>
  </si>
  <si>
    <t xml:space="preserve">Увеличение стоимости прочих материальных запасов 
</t>
  </si>
  <si>
    <t>Р-7.4.1.026</t>
  </si>
  <si>
    <t xml:space="preserve">Постановление администрации Киржачского района Владимирской области от 28.12.2016г. № 1481 "Об утверждении муниципальной программы муниципального образования Киржачский район Владимирской области "Защита населения от чрезвычайных ситуаций и снижение рисков их возникновения, обеспечения пожарной безопасности и безопасности на водных объектах на территории Киржачского района на 2017-2019 годы" </t>
  </si>
  <si>
    <t>Постановление администрации Киржачского района от 31.12.2019 № 1842 "Об утверждении муниципальной программы муниципального образования Киржачский район "Защита населения от чрезвычайных ситуаций и снижение рисков их возникновения, обеспечение пожарной безопасности на водных объектах на территории Киржачского района"</t>
  </si>
  <si>
    <t>Р-7.1.3.029</t>
  </si>
  <si>
    <t>Постановление администрации Киржачского района Владимирской области от 28.12.2016г. № 1481 "Об утверждении муниципальной программы муниципального образования Киржачский район Владимирской области "Защита населения от чрезвычайных ситуаций и снижение рисков их возникновения, обеспечения пожарной безопасности и безопасности на водных объектах на территории Киржачского района на 2017-2019 годы""</t>
  </si>
  <si>
    <t>Постановление администрации Киржачского района Владимирской области от 28.12.2016г. № 1481 "Об утверждении муниципальной программы муниципального образования Киржачский район Владимирской области "Защита населения от чрезвычайных ситуаций и снижение рисков их возникновения, обеспечения пожарной безопасности и безопасности на водных объектах на территории Киржачского района на 2017-2019 годы"</t>
  </si>
  <si>
    <t>Постановление администрации Киржачского района Владимирской области от 28.12.2016г. № 1481 "Об утверждении муниципальной программы муниципального образования Киржачский район Владимирской области "Защита населения от чрезвычайных ситуаций и снижение рисков их возникновения, обеспечения пожарной безопасности и безопасности на водных объектах на территории Киржачского района на 2017 -2019 годы"</t>
  </si>
  <si>
    <t>Увеличение стоимости мягкого инвентаря</t>
  </si>
  <si>
    <t>110220900</t>
  </si>
  <si>
    <t>345</t>
  </si>
  <si>
    <t>110520910</t>
  </si>
  <si>
    <t>346</t>
  </si>
  <si>
    <t>999900П0010</t>
  </si>
  <si>
    <t>Р-7.4.3.040</t>
  </si>
  <si>
    <t>Р - 7.4.3.046</t>
  </si>
  <si>
    <t>Р-7.4.3.049</t>
  </si>
  <si>
    <t>Иные расходы</t>
  </si>
  <si>
    <t>Предоставление иных межбюджетных трансфертов на исполнение переданных полномочий из бюджета муниципального образования Киржачский район в бюджеты поселенний в соответствии с заключенными соглашениями на содержание и текущий ркмонт автомобильных дорог общего пользования населенных пунктов за счет средств дорожного фонда-софинансирование за счет средств дорожного фонда</t>
  </si>
  <si>
    <t>13002S2460</t>
  </si>
  <si>
    <t>Р-7.1.3.063</t>
  </si>
  <si>
    <t>Постановление администрации Киржачского района от 25.04.2019 № 646 "Об утверждении Порядка принятия решений о подготовке и реализации бюджетных инвестиций в объекты муниципальной собственности или приобретения объектов недвижимого имущества в муниципальную собственность муниципального образования Киржачский район и Порядка осуществления бюджетных инвестиций в форме капитальных вложений в объекты муниципальной собственности или приобретения объектов недвижимого имущества в мунципальную собственность мунципального образования Киржачский район"</t>
  </si>
  <si>
    <t>013022160</t>
  </si>
  <si>
    <t>130240200</t>
  </si>
  <si>
    <t xml:space="preserve">Строительство блочно-модульной котельной п.Першино Киржачского района Владимирской области </t>
  </si>
  <si>
    <t>Постановление администрации Киржачского района от 11.11.2019 № 1491 "О распределении средств субсидии из областного бюджета на проведение работ по строительству, реконструкции, капитальному ремонту, оснащению оборудованием объектов социальной сферы и инфраструктуры, благоустройство территорий в сумме 111524290,00 рублей"</t>
  </si>
  <si>
    <t>9990071901</t>
  </si>
  <si>
    <t>Р-7.1.3.077</t>
  </si>
  <si>
    <t>Р-7.4.3.081</t>
  </si>
  <si>
    <t>Р-7.4.3.082</t>
  </si>
  <si>
    <t>Р-7.4.3.083</t>
  </si>
  <si>
    <t>Р-7.4.3.084</t>
  </si>
  <si>
    <t>Постановление администрации Киржачского района от 24.06.2019 № 889  "О порядке расходования средств на реализацию мероприятий  Подпрограммы № 1 "Обеспечение жильем молодых семей Киржачского района"  муниципальной программы  муниципального образования Киржачский район "Обеспечение доступным и комфортным жильем населения Киржачского района" за счет средств федерального, областного бюджетов, а также межбюджетных трансфертов, передаваемых бюджету  муниципального района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</si>
  <si>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0220151340</t>
  </si>
  <si>
    <t>Р-2.4.3.096</t>
  </si>
  <si>
    <t>Р-2.4.3.097</t>
  </si>
  <si>
    <t xml:space="preserve">Безвозмездные перечисления текущего характера государственным (муниципальным) учреждениям
</t>
  </si>
  <si>
    <t xml:space="preserve">Безвозмездные перечисления некоммерческим организациям и физическим лицам
</t>
  </si>
  <si>
    <t xml:space="preserve">Договор   с ООО "Частная охранная организация "Щит-СВ" от  30.12.2019 № 10/2019 на оказание услуг по физической охране объекта </t>
  </si>
  <si>
    <t>01.01.2020      31.12.2020</t>
  </si>
  <si>
    <t xml:space="preserve">Договор   с ООО "Частная охранная организация "Щит-СВ" от 15.10.2019 № 10/2019 на оказание услуг по физической охране объекта </t>
  </si>
  <si>
    <t>01.11.2019    31.12.2019</t>
  </si>
  <si>
    <t>Расходы на строительство физкультурно-оздоровительного комплекса с плавательным бассейном в г. Киржач Владимирской области</t>
  </si>
  <si>
    <t>9990071902</t>
  </si>
  <si>
    <t>Постановление администрации Киржачского района от 11.12.2019 №1713 "Об утверждении Порядка определения объема и условий предоставления субсидий из бюджета муниципального образования Киржачский район муниципальному автономному учреждению "Редакция газеты "Красное знамя" Киржачского района Владимирской области" на финансовое обеспечение выполнения муниципального задания на оказание муниципальных услуг (выполнение работ)"</t>
  </si>
  <si>
    <t xml:space="preserve">отчетный год    2019                                        </t>
  </si>
  <si>
    <t>текущий год  2020</t>
  </si>
  <si>
    <t>первый год                       2022</t>
  </si>
  <si>
    <t>второй год                2023</t>
  </si>
  <si>
    <t>очередной год                       2021</t>
  </si>
  <si>
    <t>Постановление администрации Киржачского района от 09.10.2019 №1349 "Об утверждении Порядка определения объема и условий предоставления субсидий из бюджета муниципального образования Киржачский район муниципальным бюджетным  учреждениям культуры и дополнительного образования детей сферы культуры на  финансовое обеспечение  выполнения муниципального задания на оказание муниципальных услуг (выполнение работ)"</t>
  </si>
  <si>
    <t>01.01.2020</t>
  </si>
  <si>
    <t xml:space="preserve">Постановление  администрации Киржачского района от 23.09.2019 №1230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учреждениям культуры и дополнительного образования детей сферы культуры" </t>
  </si>
  <si>
    <t xml:space="preserve">  Постановления администрации Киржачского района от 04.04.2019г. №490  «Об утвержднии порядка расходования субсидии, выделенной из областного бюджета на софинансирование приобретения музыкальных инструментов,оборудования и материалов для детских  школ искусств по видам искусств»</t>
  </si>
  <si>
    <t xml:space="preserve">  Постановления администрации Киржачского района от 31.05.2018г. №733  «Об утвержднии порядка расходования субсидии, выделенной из областного бюджета на софинансирование приобретения музыкальных инструментов для детских  школ искусств»</t>
  </si>
  <si>
    <t xml:space="preserve"> целом </t>
  </si>
  <si>
    <t>Гранты на реализацию творческих проектов на селе в сфере культуры</t>
  </si>
  <si>
    <t>Постановление администрации Киржачского района от 6.06.2019г. №844  «Об утверждении порядка расходования иных межбюджетных трансфертов из областного бюджета на выплату  грантов на реализацию творческих проектов на селе в сфере культуры в 2019г»</t>
  </si>
  <si>
    <t>31.12.2019г.</t>
  </si>
  <si>
    <t>Поддержка отрасли культуры по комплектованию книжных фондов</t>
  </si>
  <si>
    <t xml:space="preserve"> Постановление администрации Киржачского района  №1215 от 28.08.2018 "О порядке предоставления и расходования  межбюджетных трансфертов, передаваемых из бюджета муниципального образования сельское поселение Кипревское Киржачского района Владимирской области на осуществление части полномочий в соответствии с заключенным соглашением между администрацией сельского поселения Кипревское и администрацией Киржачского района Киржачского района Владимирской области и администрацией Киржачского района владимирской области о передаче осуществления части полномочий по решению вопросов местного значения" </t>
  </si>
  <si>
    <t>28.08.2018</t>
  </si>
  <si>
    <t>Р-1.2.3.04</t>
  </si>
  <si>
    <t>Р-7.2.3.05</t>
  </si>
  <si>
    <t xml:space="preserve">Р-2.1.1.06   </t>
  </si>
  <si>
    <t>Р-7.1.1.07</t>
  </si>
  <si>
    <t>Р-7.2.3.18</t>
  </si>
  <si>
    <t>Р-7.2.1.71</t>
  </si>
  <si>
    <t xml:space="preserve">Постановление главы района от 28.06.2013 №896 "Об утверждении Порядка предоставления  детям – сиротам и детям, оставшимся без попечения родителей,  лицам из числа детей-сирот и детей, оставшимся без попечения родителей, жилых помещений специализированного жилищного фонда по догорам найма специализированных жилых помещений"; </t>
  </si>
  <si>
    <t>01.01.2008г.</t>
  </si>
  <si>
    <t>28.12.2016г.</t>
  </si>
  <si>
    <t>Р-4.4.3.003</t>
  </si>
  <si>
    <t>Р-4.4.3.004</t>
  </si>
  <si>
    <t xml:space="preserve">Решение Совета народных депутатов от 30.05.2019 №58/401"О порядке и условиях предоставления межбюджетных трансфертов из бюджета муниципального образования Киржачский район бюджетам муниципальных образований поселений, расположенных на территории Киржачского района" </t>
  </si>
  <si>
    <t xml:space="preserve">Постановление администрации Киржачского района от 18.05.2015 №528 "Об утверждении Порядка предоставления иных межбюджетных трансфертов из бюджета муниципального образования Киржачский район на сбалансированность бюджетов поселений" </t>
  </si>
  <si>
    <t>Постановление администрации Киржачского района от 20.06.2019 №881 "Об утверждении Порядка предоставления иных межбюджетных трансфертов бюджетам муниципальных образований поселений из бюджета муниципального образования Киржачский район"</t>
  </si>
  <si>
    <t>Р-7.1.3.002</t>
  </si>
  <si>
    <r>
      <t>Софинансирование расходов, связанных</t>
    </r>
    <r>
      <rPr>
        <sz val="8"/>
        <rFont val="Times New Roman"/>
        <family val="1"/>
      </rPr>
      <t xml:space="preserve"> </t>
    </r>
    <r>
      <rPr>
        <b/>
        <sz val="8"/>
        <rFont val="Times New Roman"/>
        <family val="1"/>
      </rPr>
      <t>с реализацией мероприятий по укреплению материально-технической базы муниципальных образовательных организаций</t>
    </r>
  </si>
  <si>
    <t xml:space="preserve">1. Постановление администрации Киржачского района Владимирской области №149 от 17.02.2017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"Формирование доступной среды, жизнедеятельности инвалидов", "Обеспечение безопасности населения и территорий Киржачского района"                                                     2. Постановление администрации Киржачского района Владимирской области №237 от 11.03.2020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"Формирование доступной среды, жизнедеятельности для инвалидов муниципального образования Киржачский район", "Укрепление единства российской нации и этнокультурное развитие народов, проживающих на территории Киржачского района Владимирской области" </t>
  </si>
  <si>
    <t>1).17.02.2017г., 2).11.03.2020г.</t>
  </si>
  <si>
    <t xml:space="preserve">1).не установлен                           2).не установлен  </t>
  </si>
  <si>
    <t xml:space="preserve">1).В целом           2).В целом  </t>
  </si>
  <si>
    <t>1).17.02.2017г.,  2).11.03.2020г.</t>
  </si>
  <si>
    <t xml:space="preserve">1. Постановление администрации Киржачского района Владимирской области №149 от 17.02.2017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"Формирование доступной среды, жизнедеятельности инвалидов", "Обеспечение безопасности населения и территорий Киржачского района",                                               2. Постановление администрации Киржачского района Владимирской области №237 от 11.03.2020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"Формирование доступной среды, жизнедеятельности для инвалидов муниципального образования Киржачский район", "Укрепление единства российской нации и этнокультурное развитие народов, проживающих на территории Киржачского района Владимирской области" </t>
  </si>
  <si>
    <t xml:space="preserve">1). в целом                       2). в целом </t>
  </si>
  <si>
    <t>1).17.02.2017г.  2).11.03.2020г.</t>
  </si>
  <si>
    <t>25.04.2019</t>
  </si>
  <si>
    <t xml:space="preserve">1). в целом    2). в целом  </t>
  </si>
  <si>
    <t>1). не установлен        2). не установлен</t>
  </si>
  <si>
    <t>Р-7.1.3.052</t>
  </si>
  <si>
    <t xml:space="preserve">1.  Постановление администрации Киржачского района от 17.05.2017 г. №663 "Об утверждении порядка расходования средств бюджета муниципального образования, предусмотренных на реализацию муниципальной программы муниципального образования Киржачский район "Развитие культуры и туризма"                                   2.    Постановление администрации Киржачского района от 13.03.2020 г. №255 "Об утверждении порядка расходования средств бюджета муниципального образования, предусмотренных на реализацию муниципальной программы муниципального образования Киржачский район "Развитие культуры и туризма"                      </t>
  </si>
  <si>
    <t>1). 01.01.2017          2).13.03.2020г.</t>
  </si>
  <si>
    <t>1).2020               2). Не установлен</t>
  </si>
  <si>
    <t>Р-7.1.3.053</t>
  </si>
  <si>
    <t>774</t>
  </si>
  <si>
    <t>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t>
  </si>
  <si>
    <t>Постановление  Администрации Киржачского района от 31.12.2019 №1851 "Об утверждении Порядка определения объема и условий предоставления субсидий из бюджета муниципального образования Киржачский район бюджетным образовательным учреждениям и учреждениям дополнительного образования детей,подведомственных управлению образования Киржачского района на финансовое обеспечение выполнения муниципального задания на оказание муниципальных услуг (выполнение работ)</t>
  </si>
  <si>
    <t>Постановление администрации Киржачского района от 25.12.2019 №1791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муниципальным бюджетным образовательным  учреждениям и учреждениям дополнительного образования детей, подведомственным управлению образования администрации района</t>
  </si>
  <si>
    <t xml:space="preserve">Постановление администрации Киржачского района от 04.03.2020 №204 "О мерах по реализации постановления администрации Владимирской области от 21.01.2020 №24 «Об утверждении нормативов предусмотренных пунктом 3 статьи 8 Федерального закона от 29.12.2012 №273-Ф" </t>
  </si>
  <si>
    <t>Р-7.1.1.08</t>
  </si>
  <si>
    <t>0910171830</t>
  </si>
  <si>
    <t>Р-1.2.1.09</t>
  </si>
  <si>
    <t>Р-7.2.3.10</t>
  </si>
  <si>
    <t>Р-7.1.3.11</t>
  </si>
  <si>
    <t>Р-7.1.3.12</t>
  </si>
  <si>
    <t>Бюджентые инвестиции в объекты капитального строительства государственной (муниципальной) собственности</t>
  </si>
  <si>
    <t>410</t>
  </si>
  <si>
    <t>Р-7.2.3.13</t>
  </si>
  <si>
    <t>Р-7.2.3.14</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</si>
  <si>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</si>
  <si>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</si>
  <si>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</si>
  <si>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Р-7.1.1.15</t>
  </si>
  <si>
    <t>Р-7.2.1.16</t>
  </si>
  <si>
    <t>Р-7.1.3.17</t>
  </si>
  <si>
    <t>Р-7.1.1.19</t>
  </si>
  <si>
    <t>Расходы на подготовку муниципальных  общеобразовательных организаций к началу учебного года и оздоровительных лагерей к летнему периоду</t>
  </si>
  <si>
    <t>0910171930</t>
  </si>
  <si>
    <t>Р-7.2.1.20</t>
  </si>
  <si>
    <t>Предоставление субсидий бюджетным, автономным учреждениям и иным некоммерческим  организациям</t>
  </si>
  <si>
    <t>Р-7.1.3.21</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</si>
  <si>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t>
  </si>
  <si>
    <t>09101S1930</t>
  </si>
  <si>
    <t>Р-7.2.3.22</t>
  </si>
  <si>
    <t xml:space="preserve">Расходы на обеспечение деятельности  муниципальных бюджетных школ-детских садов, школ начальных, неполных средних и средних </t>
  </si>
  <si>
    <t>0910171831</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</si>
  <si>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t>
  </si>
  <si>
    <t>0910153031</t>
  </si>
  <si>
    <t>Субсидии бюджетным, автономным учреждениям и иным некоммерческим  организациям</t>
  </si>
  <si>
    <t>Расходы на подготовку муниципальных общеобразовательных организаций  к началу учебного года и оздоровительных лагерей к летнему периоду</t>
  </si>
  <si>
    <t>200</t>
  </si>
  <si>
    <t>Софинансирование расходов на подготовку муниципальных общеобразовательных организаций  к началу учебного года и оздоровительных лагерей к летнему периоду</t>
  </si>
  <si>
    <t xml:space="preserve">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
</t>
  </si>
  <si>
    <t>Постановление  Администрации Киржачского района от 31.12.2019 №1851 "Об утверждении Порядка определения объема и условий предоставления субсидий из бюджета муниципального образования Киржачский район бюджетным образовательным учреждениям и учреждениям дополнительного образования детей,подведомственных управлению образования Киржачского района на финансовое обеспечение выполнения муниципального задания на оказание муниципальных услуг (выполнение работ).</t>
  </si>
  <si>
    <t>Р-7.1.3.41</t>
  </si>
  <si>
    <t>Р-1.2.3.42</t>
  </si>
  <si>
    <t xml:space="preserve"> 31.12.2020</t>
  </si>
  <si>
    <t>Р-7.1.1.53</t>
  </si>
  <si>
    <t>Р-7.1.3.55</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</si>
  <si>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</si>
  <si>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Р-7.1.1.58</t>
  </si>
  <si>
    <t>Р-7.1.3.59</t>
  </si>
  <si>
    <t>Р-7.2.1.61</t>
  </si>
  <si>
    <t>Расходы на  поддержку приоритетных направлений развития отрасли образования (софинансирование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до уровня, установленного Указом Президента РФ от 01.06.2012г. №761)</t>
  </si>
  <si>
    <t xml:space="preserve"> 31.12.2019</t>
  </si>
  <si>
    <t>Р-7.2.3.77</t>
  </si>
  <si>
    <t xml:space="preserve">Постановление администрации Киржачского района от 23.03.2020 №304 "Об организации оздоровления и  занятости детей и подростков  2020 году на территории Киржачского района".    </t>
  </si>
  <si>
    <t>Расходы на поддержку приоритетных направлений развития отрасли образования (софинансирование расходов по оздоровлению  детей в каникулярное время)</t>
  </si>
  <si>
    <t xml:space="preserve">Постановление администрации Киржачского района от 23.03.2020 №304 "Об организации оздоровления и  занятости детей и подростков  2020 году на территории Киржачского района".  </t>
  </si>
  <si>
    <t>Постановление  Администрации Киржачского района от 31.12.2019 №1851 "Об утверждении Порядка определения объема и условий предоставления субсидий из бюджета муниципального образования Киржачский район бюджетным образовательным учреждениям и учреждениям дополнительного образования детей,подведомственных управлению образования Киржачского района на финансовое обеспечение выполнения муниципального задания на оказание муниципальных услуг (выполнение работ)".</t>
  </si>
  <si>
    <t>Р-7.2.3.87</t>
  </si>
  <si>
    <t>Р-7.2.1.88</t>
  </si>
  <si>
    <t>Р-7.2.1.89</t>
  </si>
  <si>
    <t>Р-7.2.3.90</t>
  </si>
  <si>
    <t xml:space="preserve"> в целом</t>
  </si>
  <si>
    <t>Р-7.1.1.99</t>
  </si>
  <si>
    <t>Постановление администрации Киржачского района Владимирской области от 08.10.2018 №1411 "Об утверждении Порядка расходования субсидий из областного бюджета бюджету муниципального образования Киржачский район на оснащение медицинского блока отделений организации медицинской помощи несовершеннолетним, обучающимся в образовательных организациях (дошкольных образовательных и общеобразовательных организациях области), реализующих основные общеобразовательные программы"</t>
  </si>
  <si>
    <t>Р-7.1.1.104</t>
  </si>
  <si>
    <r>
      <t xml:space="preserve">Постановление администрации Киржачского района  от 28.12.2016г.№1518 "Об утверждении Положения об оплате труда работников муниципального казенного учреждения "Финансовый центр Киржачского района Владимирской области",         </t>
    </r>
    <r>
      <rPr>
        <i/>
        <sz val="8"/>
        <rFont val="Times New Roman"/>
        <family val="1"/>
      </rPr>
      <t xml:space="preserve">              </t>
    </r>
  </si>
  <si>
    <r>
      <rPr>
        <b/>
        <sz val="8"/>
        <rFont val="Times New Roman"/>
        <family val="1"/>
      </rPr>
      <t>Решение</t>
    </r>
    <r>
      <rPr>
        <sz val="8"/>
        <rFont val="Times New Roman"/>
        <family val="1"/>
      </rPr>
      <t xml:space="preserve"> Совета народных депутатов Киржачского района от 27.02.2015 №52/414 "О порядке предоставления межбюджетных трансфертов из бюджета муниципального образования Киржачский район бюджетам поселений, расположенным на территории района" , </t>
    </r>
    <r>
      <rPr>
        <b/>
        <sz val="8"/>
        <rFont val="Times New Roman"/>
        <family val="1"/>
      </rPr>
      <t>Решение</t>
    </r>
    <r>
      <rPr>
        <sz val="8"/>
        <rFont val="Times New Roman"/>
        <family val="1"/>
      </rPr>
      <t xml:space="preserve"> Совета народных депутатов от 30.05.2019 №58/401"О порядке и условиях предоставления межбюджетных трансфертов из бюджета муниципального образования Киржачский район бюджетам муниципальных образований поселений, расположенных на территории Киржачского района"</t>
    </r>
  </si>
  <si>
    <r>
      <rPr>
        <b/>
        <sz val="8"/>
        <rFont val="Times New Roman"/>
        <family val="1"/>
      </rPr>
      <t xml:space="preserve">Решение </t>
    </r>
    <r>
      <rPr>
        <sz val="8"/>
        <rFont val="Times New Roman"/>
        <family val="1"/>
      </rPr>
      <t xml:space="preserve">Совета народных депутатов Киржачского района от 27.02.2015 №52/414 "О порядке предоставления межбюджетных трансфертов из бюджета муниципального образования Киржачский район бюджетам поселений, расположенным на территории района" </t>
    </r>
  </si>
  <si>
    <t>Решение Совета народных депутатов районаот 26.12.2007 №34/546 " Об утверждении нормативных правовых актов об оплате труда муниципальных служащих и лиц, замещающих муниципальные должности в муниципальном образовании Киржачский район Владимирской области"</t>
  </si>
  <si>
    <t>999000110</t>
  </si>
  <si>
    <t>Р-7.4.1.005</t>
  </si>
  <si>
    <t>Р - 7.4.3.008</t>
  </si>
  <si>
    <t>Р-7.4.3.009</t>
  </si>
  <si>
    <t>Р-7.4.2.010</t>
  </si>
  <si>
    <t>Р-7.4.3.012</t>
  </si>
  <si>
    <t>Р-1.2.1.014</t>
  </si>
  <si>
    <t>Р-1.2.3.015</t>
  </si>
  <si>
    <t>Р-7.4.2.017</t>
  </si>
  <si>
    <t>Р-7.4.3.019</t>
  </si>
  <si>
    <t>Р-7.4.2.020</t>
  </si>
  <si>
    <t>Р-7.4.3.021</t>
  </si>
  <si>
    <t>Р-7.1.3.025</t>
  </si>
  <si>
    <t>Р-7.4.1.027</t>
  </si>
  <si>
    <t>Р-4.4.3.028</t>
  </si>
  <si>
    <t>Р-7.1.3.037</t>
  </si>
  <si>
    <t>Р-7.4.3.038</t>
  </si>
  <si>
    <t>Р-7.1.3.039</t>
  </si>
  <si>
    <t>Постановление администрации Киржачского района ВО от 11.03.2020г. № 237 "Об утверждении порядка расходования средств бюджета муниципального образования Киржачский район, предусмотренных на реализацию муниципальных программ муниципального образования Киржачский район "Социальное и демографическое развитие Киржачского района","Противодействие злоупотреблению наркотиками и их незаконному обороту","Формирование доступной среды, жизнедеятельности инвалидов муниципального образования Киржачский район", "Укрепление единства российской нации и этнокультурное развитие народов, проживающих на  территории Киржачского района Владимирской области"</t>
  </si>
  <si>
    <t>Р-7.4.3.045</t>
  </si>
  <si>
    <t>Р - 7.4.3.048</t>
  </si>
  <si>
    <t>Р-7.4.3.051</t>
  </si>
  <si>
    <t>Р-7.4.1.052</t>
  </si>
  <si>
    <t>Р-7.1.1.053</t>
  </si>
  <si>
    <t>Р-6.1.3.054</t>
  </si>
  <si>
    <t>Р-4.4.3.055</t>
  </si>
  <si>
    <t>Р - 4.4.1.056</t>
  </si>
  <si>
    <t>Р - 4.4.3.057</t>
  </si>
  <si>
    <t>Р-4.4.3.058</t>
  </si>
  <si>
    <t>Р-7.4.3.059</t>
  </si>
  <si>
    <t>Р-7.1.3.060</t>
  </si>
  <si>
    <t>Р-7.1.1.061</t>
  </si>
  <si>
    <t>Р-7.1.3.068</t>
  </si>
  <si>
    <t>Р-7.1.1.069</t>
  </si>
  <si>
    <t>Р-4.4.3.070</t>
  </si>
  <si>
    <t>Р-7.1.1.071</t>
  </si>
  <si>
    <t>Р-7.1.3.072</t>
  </si>
  <si>
    <t>Р-7.1.1.073</t>
  </si>
  <si>
    <t>Р-7.1.3.075</t>
  </si>
  <si>
    <t>Р-7.4.1.076</t>
  </si>
  <si>
    <t>Р-7.1.3.079</t>
  </si>
  <si>
    <t>Р-7.1.3.080</t>
  </si>
  <si>
    <t>Р-7.4.3.085</t>
  </si>
  <si>
    <t>Р-7.4.3.086</t>
  </si>
  <si>
    <t>Р-2.4.3.087</t>
  </si>
  <si>
    <t>Р-2.4.2.088</t>
  </si>
  <si>
    <t>Р-2.4.2.089</t>
  </si>
  <si>
    <t>Р - 2.4.1.090</t>
  </si>
  <si>
    <t>Р - 2.4.1.091</t>
  </si>
  <si>
    <t>Р-2.4.3.092</t>
  </si>
  <si>
    <t>Р-7.4.1.093</t>
  </si>
  <si>
    <t>5 - 2.4.1.094</t>
  </si>
  <si>
    <t>Р-2.4.3.098</t>
  </si>
  <si>
    <t>Р-2.4.3.099</t>
  </si>
  <si>
    <t>Р-6.4.3.100</t>
  </si>
  <si>
    <t>Р-7.1.3.101</t>
  </si>
  <si>
    <t>Р-7.1.1.102</t>
  </si>
  <si>
    <t>Р-7.1.1.103</t>
  </si>
  <si>
    <t>Расходы на выполнение обязательств муниципального района, связанных и исполнением решений судов</t>
  </si>
  <si>
    <t>Определение Арбитражного суда Владимирской области от 25.03.2020 г. о назначении судебной экспертизы и приостановлении производства по делу № А 11-12201/2019</t>
  </si>
  <si>
    <t>Р-7.4.3.105</t>
  </si>
  <si>
    <t>Постановление администрации Киржачского района от  17.01.2020 № 38 "Об утверждении порядка расходования средств бюджета муниципального образования Киржачский район, предусмотренных на реализацию муниципальной программы муниципального образования Киржачский район "Развитие физической культуры и спорта на территории Киржачского района"</t>
  </si>
  <si>
    <t>со дня принятия</t>
  </si>
  <si>
    <t>Р-7.4.3.106</t>
  </si>
  <si>
    <t>Постановление администрации района от 17.01.2020 № 38 "Об утверждении порядка расходования средств муниципальной программы муниципального образования Киржачский район "Развитие физической культуры и спорта на территории Киржачского района"</t>
  </si>
  <si>
    <t>Р-1.2.3.107</t>
  </si>
  <si>
    <t>Р-1.2.1.108</t>
  </si>
  <si>
    <t xml:space="preserve">Постановление администрации Киржачского района от 05.11.2019 № 1482 "Об утверждении Порядка определения объема и условий предоставления субсидий на иные цели из бюджета муниципального образования Киржачский район муниципальному бюджетному учреждению "Районный центр физической культуры и спорта "Киржач" </t>
  </si>
  <si>
    <t>Р-7.1.3.109</t>
  </si>
  <si>
    <t>Р-7.4.3.110</t>
  </si>
  <si>
    <t>223</t>
  </si>
  <si>
    <t>Р-1.3.3.111</t>
  </si>
  <si>
    <t>Постановление администрации Киржачского района от 28.06.2019 №  904 "Об утверждении Порядка определения объема и условий предоставления из бюджета муниципального образования Киржачский район субсидии на иные цели муниципальному автономному учреждению учреждению "Редакция газеты "Красное знамя" Киржачского района Владимирской области"</t>
  </si>
  <si>
    <t>Р-5.4.3.112</t>
  </si>
  <si>
    <r>
      <t xml:space="preserve">Расходы на </t>
    </r>
    <r>
      <rPr>
        <sz val="8"/>
        <color indexed="8"/>
        <rFont val="Times New Roman"/>
        <family val="1"/>
      </rPr>
      <t>выполнение обязательств муниципального района, связанных с исполнением решений судов</t>
    </r>
    <r>
      <rPr>
        <sz val="8"/>
        <rFont val="Times New Roman"/>
        <family val="1"/>
      </rPr>
      <t xml:space="preserve"> </t>
    </r>
  </si>
  <si>
    <r>
      <t xml:space="preserve">Расходы на </t>
    </r>
    <r>
      <rPr>
        <sz val="8"/>
        <color indexed="8"/>
        <rFont val="Times New Roman"/>
        <family val="1"/>
      </rPr>
      <t xml:space="preserve">обеспечение деятельности   муниципального казенного учреждения «Хозяйственно-транспортное управление администрации Киржачского района» </t>
    </r>
  </si>
  <si>
    <r>
      <t xml:space="preserve">Расходы на </t>
    </r>
    <r>
      <rPr>
        <sz val="8"/>
        <color indexed="8"/>
        <rFont val="Times New Roman"/>
        <family val="1"/>
      </rPr>
      <t>обеспечение деятельности муниципального казённого учреждения «Киржачский районный архив»</t>
    </r>
    <r>
      <rPr>
        <sz val="8"/>
        <rFont val="Times New Roman"/>
        <family val="1"/>
      </rPr>
      <t xml:space="preserve"> </t>
    </r>
  </si>
  <si>
    <r>
      <t>Расходы</t>
    </r>
    <r>
      <rPr>
        <sz val="8"/>
        <color indexed="8"/>
        <rFont val="Times New Roman"/>
        <family val="1"/>
      </rPr>
      <t xml:space="preserve"> за счет межбюджетных трансфертов, перечисляемых из бюджетов поселений в соответствии с заключенными Соглашениями</t>
    </r>
    <r>
      <rPr>
        <sz val="8"/>
        <rFont val="Times New Roman"/>
        <family val="1"/>
      </rPr>
      <t xml:space="preserve"> на о</t>
    </r>
    <r>
      <rPr>
        <sz val="8"/>
        <color indexed="8"/>
        <rFont val="Times New Roman"/>
        <family val="1"/>
      </rPr>
      <t xml:space="preserve">беспечение деятельности   Муниципального казенного учреждения «Управление по делам гражданской обороны и чрезвычайным ситуациям Киржачского района»  </t>
    </r>
  </si>
  <si>
    <t>Осуществление расходов на реализацию мероприятий, связанных с обеспечением санитарно-эпидемиологической безопасности</t>
  </si>
  <si>
    <t>Постановление администрации Киржачского района от 16.06.2020 № 530 "О роаспределении и порядке расходования средств дотации на поддержку мер по обеспечению сбалансированности местных бюджетов на 2020 год в сумме 376 200 рублей"</t>
  </si>
  <si>
    <t>999W058530</t>
  </si>
  <si>
    <t>Постановление администрации района от 29.07.2020 № 688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на 2021  год"</t>
  </si>
  <si>
    <t>247</t>
  </si>
  <si>
    <t>Субвенции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(актовых книг)</t>
  </si>
  <si>
    <t>999005930F</t>
  </si>
  <si>
    <t>Постановление администрации района от 29.07.2020 № 688 "Об утверждении лимитов  потребления  коммунальных услуг (тепло-, электро-, водоснабжения и водоотведения), топлива и услуг связи главным распорядителям и получателям  средств бюджета муниципального района 2021 год"</t>
  </si>
  <si>
    <t>с 01.01.2021</t>
  </si>
  <si>
    <t>Уплата прочих платежей</t>
  </si>
  <si>
    <t xml:space="preserve">Осуществление  отдельных государственных полномочий по региональному государственному жилищному надзору и лицензионному контролю                                                                                                                                                                                                                                                      </t>
  </si>
  <si>
    <t>Итого по реестру:</t>
  </si>
  <si>
    <t>Р-7.1.1.001</t>
  </si>
  <si>
    <t xml:space="preserve">              Дотации бюджетам муниципальных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</si>
  <si>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1. Постановление администрации Киржачского района Владимирской области №545 от 22.06.20 "О распределениии порядке расходования средств дотации на поддержку мер по обеспечению сбалансированности местных бюджетов в сумме 538848 рублей"</t>
  </si>
  <si>
    <t xml:space="preserve">1). В целом </t>
  </si>
  <si>
    <t>1). 22.06.2020г.</t>
  </si>
  <si>
    <t xml:space="preserve">1).не установлен                         </t>
  </si>
  <si>
    <t>Р-7.1.1.002</t>
  </si>
  <si>
    <t xml:space="preserve">          Реализация мероприятий по проведению общероссийского голосования по вопросу одобрения изменений в Конституцию Российской Федерации</t>
  </si>
  <si>
    <t>1. Постановление администрации Киржачского района Владимирской области №502 от 05.06.20 "О распределениии  и порядке расходования средств дотации на поддержку мер по обеспечению сбалансированности местных бюджетов на 2020г. в сумме 135000 рублей"                                             2.Постановление администрации Киржачского района Владимирской области №552 от 23.06.20 "О распределениии порядке расходования средств дотации на поддержку мер по обеспечению сбалансированности местных бюджетов на 2020г. в сумме 57200 рублей" с изменениями (постановление №554 от 25.06.2020 г.)</t>
  </si>
  <si>
    <t xml:space="preserve">1). В целом           2). В целом </t>
  </si>
  <si>
    <t>1).05.06.2020г., 2).23.06.2020г.</t>
  </si>
  <si>
    <t>999W070440</t>
  </si>
  <si>
    <t>Р-1.2.1.008</t>
  </si>
  <si>
    <t>Р-1.2.3.009</t>
  </si>
  <si>
    <t>Р-1.2.3.010</t>
  </si>
  <si>
    <t>Р-7.2.3.011</t>
  </si>
  <si>
    <t>Р-7.2.2.012</t>
  </si>
  <si>
    <t>Р-7.2.1.013</t>
  </si>
  <si>
    <t>Р-7.2.3.014</t>
  </si>
  <si>
    <t>Р-2.2.1.015</t>
  </si>
  <si>
    <t>Р-2.2.1.016</t>
  </si>
  <si>
    <t>Р-7.1.3.026</t>
  </si>
  <si>
    <t>Р-7.1.1.027</t>
  </si>
  <si>
    <t>Р-7.2.3.029</t>
  </si>
  <si>
    <t>Р-1.2.1.031</t>
  </si>
  <si>
    <t>Р-1.2.3.0303</t>
  </si>
  <si>
    <t>Р-1.2.1.034</t>
  </si>
  <si>
    <t>Р-7.2.3.036</t>
  </si>
  <si>
    <t>Р-1.2.3.037</t>
  </si>
  <si>
    <t>Р-1.2.3.038</t>
  </si>
  <si>
    <t>Р-7.2.3.039</t>
  </si>
  <si>
    <t>Р-1.2.1.040</t>
  </si>
  <si>
    <t>р. 7.2.1.042</t>
  </si>
  <si>
    <t>Р-7.2.2.043</t>
  </si>
  <si>
    <t>Р-2.2.1.044</t>
  </si>
  <si>
    <t>Р-2.2.1.045</t>
  </si>
  <si>
    <t>Р-7.1.3.046</t>
  </si>
  <si>
    <t>Р-7.1.3.047</t>
  </si>
  <si>
    <t>Р -7.2.3.048</t>
  </si>
  <si>
    <t>Р - 7.1.1.049</t>
  </si>
  <si>
    <t>Р - 7.1.1.050</t>
  </si>
  <si>
    <t>Р - 7.1.3.051</t>
  </si>
  <si>
    <t>1).07.02.2017      2).11.03.2020г.</t>
  </si>
  <si>
    <t>Р-7.1.3.054</t>
  </si>
  <si>
    <t>Р-7.1.3.055</t>
  </si>
  <si>
    <t>Р-2.1.1.056</t>
  </si>
  <si>
    <t>Р-2.1.1.057</t>
  </si>
  <si>
    <t>ИТОГО:</t>
  </si>
  <si>
    <t>Закупка энергетических ресурсов</t>
  </si>
  <si>
    <t>Постановление администрации Киржачского района Владимирской области от 17.02.2017 № 149"Об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2015-2017годы»,  «Формирование доступной среды, жизнедеятельности инвалидов на 2016-2018 гг.», «Обеспечение безопасности населения и территорий Киржачского района на 2016-2018 гг.»(с изменениями)</t>
  </si>
  <si>
    <t>Мероприятия направленные на реализацию  муниципальной программы  муниципального образования Киржачский район  «Комплексное  развитие социальной инфраструктуры в Киржачском районе Владимирской области»</t>
  </si>
  <si>
    <t>Расходы, связанные с профилактикой и предотвращением коронавирусной инфекции в муниципальных образовательных организациях</t>
  </si>
  <si>
    <t>Постановление администрации Киржачского района Владимирской области от 28.08.2020 №825 "Об утверждении Порядка расходования  субсидии из областного бюджета бюджету муниципального образования Киржачский район на финансовое обеспечение мероприятий, связанных с профилактикой и предотвращением коронавирусной инфекции (COVID-19) в муниципальных образовательных организациях, в частных образовательных организациях."</t>
  </si>
  <si>
    <t>0910171950</t>
  </si>
  <si>
    <t xml:space="preserve">Софинансирование расходов, связанных с профилактикой и предотвращением коронавирусной инфекции в муниципальных образовательных организациях </t>
  </si>
  <si>
    <t>09101S1950</t>
  </si>
  <si>
    <t>Закупка товаров, работ и услуг для обеспечения государственных (муниципальных) нужд</t>
  </si>
  <si>
    <t>Р-7.1.1.23</t>
  </si>
  <si>
    <t>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 Постановление администрации Киржачского района Владимирской области от 18.06.2020 №536/1 "Об утверждении Порядка расходования  субсидии из областного бюджета бюджету муниципального образования Киржачский район на подготовку муниципальных образовательных организаций к началу учебного года и оздоровительных лагерей к летнему периоду".</t>
  </si>
  <si>
    <t>Р-7.2.1.24</t>
  </si>
  <si>
    <t>Р-7.1.3.25</t>
  </si>
  <si>
    <t>Р-7.2.3.26</t>
  </si>
  <si>
    <t>Р-1.1.3.27</t>
  </si>
  <si>
    <t>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t>
  </si>
  <si>
    <t>Р-1.2.3.28</t>
  </si>
  <si>
    <t>Р-7.2.3.29</t>
  </si>
  <si>
    <t>Р-2.0.3.30</t>
  </si>
  <si>
    <t>Постановление адм.Киржачского района от 03.04.2013 №454 "Об утв. Порядка опл. расх. по проезду на общест.транспор.(кроме такси) до места работы и обратно пед. Работ.образ.учреж., расп-х в сел. местности, проживающим в другой местности"</t>
  </si>
  <si>
    <t>Р-7.1.1.31</t>
  </si>
  <si>
    <t>Р-7.1.1.32</t>
  </si>
  <si>
    <t>Р-1.2.1.33</t>
  </si>
  <si>
    <t>Р-1.2.1.34</t>
  </si>
  <si>
    <t>Р-1.1.3.35</t>
  </si>
  <si>
    <t xml:space="preserve">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 Постановление администрации Киржачского района Владимирской области от </t>
  </si>
  <si>
    <t>Р-1.2.3.36</t>
  </si>
  <si>
    <t>Р-7.1.1.37</t>
  </si>
  <si>
    <t>Р-7.2.1.38</t>
  </si>
  <si>
    <t>Р-7.1.3.39</t>
  </si>
  <si>
    <t>Р-7.2.3.40</t>
  </si>
  <si>
    <t>Р-1.1.1.43</t>
  </si>
  <si>
    <t>Постановления администрации Киржачского района Владимирской области от 04.03.2019
 № 301 «Об утверждении Порядка расходования субсидии из областного бюджета на поддержку приоритетных направлений развития отрасли образования»</t>
  </si>
  <si>
    <t>Р-1.2.1.44</t>
  </si>
  <si>
    <t>Р-7.1.3.45</t>
  </si>
  <si>
    <t>Р-1.2.3.46</t>
  </si>
  <si>
    <t>Р-7.1.1.47</t>
  </si>
  <si>
    <t>Р-7.2.1.48</t>
  </si>
  <si>
    <t>Р-7.1.2.49</t>
  </si>
  <si>
    <t>Р-7.1.1.50</t>
  </si>
  <si>
    <t>Р-7.1.3.51</t>
  </si>
  <si>
    <t>Р-7.1.2.52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</si>
  <si>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</si>
  <si>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091Е250971</t>
  </si>
  <si>
    <t>Р-7.2.3.54</t>
  </si>
  <si>
    <t>Р-7.1.3.56</t>
  </si>
  <si>
    <t>Мероприятия, направленные на реализацию МП МО Киржачский район "Комплексное развитие социальной инфраструктуры в Киржачском районе Владимирской области"</t>
  </si>
  <si>
    <t>Р-7.2.3.57</t>
  </si>
  <si>
    <t>Р-7.1.1.60</t>
  </si>
  <si>
    <t>Р-7.1.3.62</t>
  </si>
  <si>
    <t>Р-7.2.3.63</t>
  </si>
  <si>
    <t>Р-7.1.2.64</t>
  </si>
  <si>
    <t>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 Постановление администрации Киржачского района Владимирской области от 28.02.2020 № 191  «Об утверждении Порядка расходования  субсидий из областного бюджета на создание (обновление) материально-технической базы для реализации основных и дополнительных программ цифрового и гуманитарного профилей в общеобразовательных организациях, расположенных в сельской местности и малых городах</t>
  </si>
  <si>
    <t>Р-7.1.1.65</t>
  </si>
  <si>
    <t>Р-7.1.3.66</t>
  </si>
  <si>
    <t>Р-7.2.2.67</t>
  </si>
  <si>
    <t xml:space="preserve"> 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 Постановление администрации Киржачского района Владимирской области от 28.02.2020 №191/1 "Об утверждении Порядка расходования  субсидий из областного бюджета на внедрение целевой модели цифровой образовательной среды в общеобразовательных организациях и профессиональных образовательных организациях в 2020 году"</t>
  </si>
  <si>
    <t>Р-7.2.1.68</t>
  </si>
  <si>
    <t>Р-7.2.3.69</t>
  </si>
  <si>
    <t>Р-7.1.1.70</t>
  </si>
  <si>
    <t>Р-7.1.3.72</t>
  </si>
  <si>
    <t>Р-7.1.1.74</t>
  </si>
  <si>
    <t>Р-7.2.1.75</t>
  </si>
  <si>
    <t>Р-7.1.3.76</t>
  </si>
  <si>
    <t>Закупка товаров, работ и услуг для обеспечения  государственных (муниципальных) нужд</t>
  </si>
  <si>
    <t>Р-7.1.2.78</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</si>
  <si>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t>
  </si>
  <si>
    <t>Постановление администрации Киржачского района Владимирской области от 01.09.2020 №841 "Об утверждении порядка расходования  субсидий из областного бюджета на организацию бесплатного горячего питания обучающихся, получающих начальное общее образование в муниципальных образовательных организациях".</t>
  </si>
  <si>
    <t>09101R3041</t>
  </si>
  <si>
    <t>Р-7.1.1.79</t>
  </si>
  <si>
    <t>Р-7.1.3.80</t>
  </si>
  <si>
    <t>Р-7.2.2.81</t>
  </si>
  <si>
    <t>Р-7.2.1.82</t>
  </si>
  <si>
    <t>Р-7.2.3.83</t>
  </si>
  <si>
    <t>Р-1.2.3.84</t>
  </si>
  <si>
    <t>Р-1.2.1.85</t>
  </si>
  <si>
    <t>Р-1.2.3.86</t>
  </si>
  <si>
    <t>Постановление администрации Киржачского района Владимирской области от 29.03.2017 №347 "О порядке расходования денежных средств выделенных на реализацию муниципальной программы муниципального образования Киржачский район «Комплексное развитие социальной инфраструктуры в Киржачском районе Владимирской области на 2017 -2020 годы».</t>
  </si>
  <si>
    <t>Решение Совета народных депутатов Киржачского района от 13.12.2019 № 5/41 «О бюджете муниципального образования Киржачский район на 2020 год и на плановый период 2021 и 2022 годов», Постановление администрации Киржачского района Владимирской области от 18.06.2020 №536/1 "Об утверждении Порядка расходования  субсидии из областного бюджета бюджету муниципального образования Киржачский район на подготовку муниципальных образовательных организаций к началу учебного года и оздоровительных лагерей к летнему периоду"</t>
  </si>
  <si>
    <t>Р-2.0.3.91</t>
  </si>
  <si>
    <t>Постановление администрации Киржачского района Владимирской области от 17.02.2017 №149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2015-2017годы»,  «Формирование доступной среды, жизнедеятельности инвалидов на 2016-2018 гг.», «Обеспечение безопасности населения и территорий Киржачского района на 2016-2018 гг.» (с изменениями)</t>
  </si>
  <si>
    <t>Р-7.2.3.92</t>
  </si>
  <si>
    <t>Постановление администрации Киржачского района Владимирской области от 17.02.2017 №149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2015-2017годы»,  «Формирование доступной среды, жизнедеятельности инвалидов на 2016-2018 гг.», «Обеспечение безопасности населения и территорий Киржачского района на 2016-2018 гг.»(с изменениями)</t>
  </si>
  <si>
    <t>Р-7.2.3.93</t>
  </si>
  <si>
    <t>Постановление администрации Киржачского района Владимирской области от 17.02.2017 № 149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2015-2017годы»,  «Формирование доступной среды, жизнедеятельности инвалидов на 2016-2018 гг.», «Обеспечение безопасности населения и территорий Киржачского района на 2016-2018 гг.»(с изменениями)</t>
  </si>
  <si>
    <t>Р-7.2.3.94</t>
  </si>
  <si>
    <t>Обеспечение участия обучающихся образовательных организаций в региональных и всероссийских мероприятиях (МП МО Киржачский район "Социальное и демографическое развитие Киржачского района")</t>
  </si>
  <si>
    <t>Р-7.0.3.95</t>
  </si>
  <si>
    <t>Р-1.2.3.96</t>
  </si>
  <si>
    <t>Р-7.1.1.97</t>
  </si>
  <si>
    <t>Постановления администрации Киржачского района Владимирской области от 04.03.2019 №301 «Об утверждении Порядка расходования субсидии из областного бюджета на поддержку приоритетных направлений развития отрасли образования»</t>
  </si>
  <si>
    <t>Р-1.2.1.98</t>
  </si>
  <si>
    <t>Р-1.2.3.100</t>
  </si>
  <si>
    <t>Р-7.2.3.101</t>
  </si>
  <si>
    <t xml:space="preserve">Реализация социальных проектов / Муниципальная программа муниципального образования Киржачский район «Формирование доступной среды  жизнедеятельности  для инвалидов муниципального образования Киржачский район на 2019-2022 годы»
</t>
  </si>
  <si>
    <t>Р-7.2.3.102</t>
  </si>
  <si>
    <t>Муниципальная программа муниципального образования Киржачский район «Повышение безопасности дорожного движения в Киржачском районе»</t>
  </si>
  <si>
    <t>Р-7.2.3.103</t>
  </si>
  <si>
    <t>Р-7.2.3.104</t>
  </si>
  <si>
    <t>Р-7.2.1.105</t>
  </si>
  <si>
    <t>Р-7.2.1.106</t>
  </si>
  <si>
    <t>Р-7.2.3.107</t>
  </si>
  <si>
    <t>Р-7.2.3.108</t>
  </si>
  <si>
    <t>Р-7.1.3.110</t>
  </si>
  <si>
    <t>Р-7.1.3.111</t>
  </si>
  <si>
    <t>Р-7.2.3.112</t>
  </si>
  <si>
    <t>Р-7.1.3.113</t>
  </si>
  <si>
    <t xml:space="preserve">Постановление адм.района от 28.12.2016 №1481 "Об утверждении муниципальной программы муниципального образования Киржачский район «Защита населения от чрезвычайных ситуаций и снижение рисков их возникновения, обеспечение пожарной безопасности и безопасности на водных объектах на территории Киржачского района на 2017 - 2019 годы»  </t>
  </si>
  <si>
    <t>Р-7.2.3.114</t>
  </si>
  <si>
    <t>Р-7.0.3.115</t>
  </si>
  <si>
    <t>Р-7.1.1.116</t>
  </si>
  <si>
    <t>Р-7.1.3.117</t>
  </si>
  <si>
    <t>Р-7.0.3.118</t>
  </si>
  <si>
    <t>Р-7.0.1.119</t>
  </si>
  <si>
    <t>Р-2.1.1.120</t>
  </si>
  <si>
    <t>Р-7.1.1.121</t>
  </si>
  <si>
    <t>Р-7.0.1.122</t>
  </si>
  <si>
    <t>Закупка товаров, работ и услуг для государственных (муниципальных) нужд</t>
  </si>
  <si>
    <t>Р-2.0.1.123</t>
  </si>
  <si>
    <t>Р-7.0.1.124</t>
  </si>
  <si>
    <t>Р-7.0.2.125</t>
  </si>
  <si>
    <t>Р-7.0.1.126</t>
  </si>
  <si>
    <t>Р-7.0.1.127</t>
  </si>
  <si>
    <t>Р-7.1.1.128</t>
  </si>
  <si>
    <r>
      <t xml:space="preserve">Постановление администрации Киржачского района Владимирской области от 17.02.2017 №149 "Об утверждении порядка расходования средств муниципальных программ муниципального образования Киржачский район «Социальное и демографическое развитие Киржачского района», «Противодействие злоупотреблению наркотиками и их незаконному обороту на </t>
    </r>
    <r>
      <rPr>
        <sz val="8"/>
        <color indexed="10"/>
        <rFont val="Times New Roman"/>
        <family val="1"/>
      </rPr>
      <t>2015-2017</t>
    </r>
    <r>
      <rPr>
        <sz val="8"/>
        <rFont val="Times New Roman"/>
        <family val="1"/>
      </rPr>
      <t xml:space="preserve">годы»,  «Формирование доступной среды, жизнедеятельности инвалидов на </t>
    </r>
    <r>
      <rPr>
        <sz val="8"/>
        <color indexed="10"/>
        <rFont val="Times New Roman"/>
        <family val="1"/>
      </rPr>
      <t>2016-2018 гг</t>
    </r>
    <r>
      <rPr>
        <sz val="8"/>
        <rFont val="Times New Roman"/>
        <family val="1"/>
      </rPr>
      <t xml:space="preserve">.», «Обеспечение безопасности населения и территорий Киржачского района на </t>
    </r>
    <r>
      <rPr>
        <sz val="8"/>
        <color indexed="10"/>
        <rFont val="Times New Roman"/>
        <family val="1"/>
      </rPr>
      <t>2016-2018 гг</t>
    </r>
    <r>
      <rPr>
        <sz val="8"/>
        <rFont val="Times New Roman"/>
        <family val="1"/>
      </rPr>
      <t>.»(с изменениями)</t>
    </r>
  </si>
  <si>
    <r>
      <t>Постановление главы района от</t>
    </r>
    <r>
      <rPr>
        <sz val="8"/>
        <color indexed="10"/>
        <rFont val="Times New Roman"/>
        <family val="1"/>
      </rPr>
      <t xml:space="preserve"> 20.05.2011 №216 </t>
    </r>
    <r>
      <rPr>
        <sz val="8"/>
        <rFont val="Times New Roman"/>
        <family val="1"/>
      </rPr>
      <t>"О предоставлении мер социальной поддержки педагогическим работникам и иным специалистам образовательных учреждений системы образования Киржачского района" (Закон Владимирской области от 02.10.2007 года №120-ОЗ«О социальной поддержке и социальном обслуживании отдельных категорий граждан во Владимирской области")</t>
    </r>
  </si>
  <si>
    <r>
      <t xml:space="preserve">Проект постановление администрации Киржачского района  об утверждении порядка определения объема и условий предоставления субсидий из бюджета муниципальнрого образования Киржачский район муниципальному бюджетному учреждению </t>
    </r>
    <r>
      <rPr>
        <sz val="8"/>
        <color indexed="10"/>
        <rFont val="Times New Roman"/>
        <family val="1"/>
      </rPr>
      <t>"Физкультурно-оздоровительный комплекс с плавательным бассейном в г. Киржач Владимирской области</t>
    </r>
    <r>
      <rPr>
        <sz val="8"/>
        <rFont val="Times New Roman"/>
        <family val="1"/>
      </rPr>
      <t xml:space="preserve">" на финансовое обеспечение выполнения муниципального задания на оказание муниципальных услуг (выполнение работ) </t>
    </r>
  </si>
  <si>
    <t>Реестр расходных обязательств главных распорядителей средств бюджета муниципального образования Киржачский район на 01.09.2020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</si>
</sst>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р.&quot;"/>
    <numFmt numFmtId="165" formatCode="#,##0.0"/>
    <numFmt numFmtId="166" formatCode="_-* #,##0.00_р_._-;\-* #,##0.00_р_._-;_-* &quot;-&quot;??_р_._-;_-@_-"/>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104">
    <font>
      <sz val="10"/>
      <name val="Arial Cyr"/>
      <family val="0"/>
    </font>
    <font>
      <sz val="11"/>
      <color indexed="8"/>
      <name val="Calibri"/>
      <family val="2"/>
    </font>
    <font>
      <b/>
      <sz val="10"/>
      <name val="Arial Cyr"/>
      <family val="0"/>
    </font>
    <font>
      <sz val="7"/>
      <name val="Arial Cyr"/>
      <family val="0"/>
    </font>
    <font>
      <sz val="7"/>
      <name val="Times New Roman"/>
      <family val="1"/>
    </font>
    <font>
      <u val="single"/>
      <sz val="7"/>
      <name val="Arial Cyr"/>
      <family val="0"/>
    </font>
    <font>
      <sz val="7"/>
      <name val="Arial"/>
      <family val="2"/>
    </font>
    <font>
      <b/>
      <sz val="11"/>
      <name val="Times New Roman"/>
      <family val="1"/>
    </font>
    <font>
      <b/>
      <sz val="8"/>
      <name val="Arial Cyr"/>
      <family val="0"/>
    </font>
    <font>
      <sz val="18"/>
      <name val="Arial Cyr"/>
      <family val="0"/>
    </font>
    <font>
      <sz val="14"/>
      <name val="Arial Cyr"/>
      <family val="0"/>
    </font>
    <font>
      <sz val="8"/>
      <name val="Times New Roman"/>
      <family val="1"/>
    </font>
    <font>
      <b/>
      <sz val="8"/>
      <name val="Times New Roman"/>
      <family val="1"/>
    </font>
    <font>
      <sz val="11"/>
      <name val="Times New Roman"/>
      <family val="1"/>
    </font>
    <font>
      <u val="single"/>
      <sz val="8"/>
      <name val="Times New Roman"/>
      <family val="1"/>
    </font>
    <font>
      <b/>
      <sz val="10"/>
      <name val="Tahoma"/>
      <family val="2"/>
    </font>
    <font>
      <sz val="10"/>
      <name val="Tahoma"/>
      <family val="2"/>
    </font>
    <font>
      <b/>
      <sz val="12"/>
      <name val="Times New Roman"/>
      <family val="1"/>
    </font>
    <font>
      <sz val="10"/>
      <name val="Times New Roman"/>
      <family val="1"/>
    </font>
    <font>
      <b/>
      <sz val="10"/>
      <name val="Times New Roman"/>
      <family val="1"/>
    </font>
    <font>
      <b/>
      <sz val="9"/>
      <name val="Times New Roman"/>
      <family val="1"/>
    </font>
    <font>
      <sz val="9"/>
      <name val="Times New Roman"/>
      <family val="1"/>
    </font>
    <font>
      <b/>
      <sz val="14"/>
      <name val="Times New Roman"/>
      <family val="1"/>
    </font>
    <font>
      <sz val="14"/>
      <name val="Times New Roman"/>
      <family val="1"/>
    </font>
    <font>
      <sz val="12"/>
      <name val="Times New Roman"/>
      <family val="1"/>
    </font>
    <font>
      <b/>
      <i/>
      <sz val="8"/>
      <name val="Times New Roman"/>
      <family val="1"/>
    </font>
    <font>
      <sz val="8"/>
      <name val="Arial Cyr"/>
      <family val="0"/>
    </font>
    <font>
      <sz val="8"/>
      <color indexed="8"/>
      <name val="Times New Roman"/>
      <family val="1"/>
    </font>
    <font>
      <b/>
      <sz val="7"/>
      <name val="Times New Roman"/>
      <family val="1"/>
    </font>
    <font>
      <i/>
      <sz val="8"/>
      <name val="Times New Roman"/>
      <family val="1"/>
    </font>
    <font>
      <sz val="11"/>
      <color indexed="9"/>
      <name val="Calibri"/>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
      <color indexed="8"/>
      <name val="Arial Cyr"/>
      <family val="0"/>
    </font>
    <font>
      <sz val="7"/>
      <color indexed="8"/>
      <name val="Arial Cyr"/>
      <family val="0"/>
    </font>
    <font>
      <sz val="7"/>
      <color indexed="10"/>
      <name val="Arial Cyr"/>
      <family val="0"/>
    </font>
    <font>
      <b/>
      <sz val="9"/>
      <name val="Calibri"/>
      <family val="2"/>
    </font>
    <font>
      <b/>
      <sz val="9"/>
      <color indexed="10"/>
      <name val="Calibri"/>
      <family val="2"/>
    </font>
    <font>
      <b/>
      <u val="single"/>
      <sz val="9"/>
      <name val="Calibri"/>
      <family val="2"/>
    </font>
    <font>
      <sz val="7"/>
      <color indexed="8"/>
      <name val="Arial"/>
      <family val="2"/>
    </font>
    <font>
      <sz val="10"/>
      <color indexed="10"/>
      <name val="Arial Cyr"/>
      <family val="0"/>
    </font>
    <font>
      <b/>
      <sz val="8"/>
      <name val="Calibri"/>
      <family val="2"/>
    </font>
    <font>
      <b/>
      <sz val="8"/>
      <color indexed="8"/>
      <name val="Arial Cyr"/>
      <family val="0"/>
    </font>
    <font>
      <b/>
      <sz val="7"/>
      <color indexed="8"/>
      <name val="Arial Cyr"/>
      <family val="0"/>
    </font>
    <font>
      <u val="single"/>
      <sz val="8"/>
      <color indexed="8"/>
      <name val="Times New Roman"/>
      <family val="1"/>
    </font>
    <font>
      <sz val="8"/>
      <color indexed="10"/>
      <name val="Times New Roman"/>
      <family val="1"/>
    </font>
    <font>
      <sz val="9"/>
      <color indexed="8"/>
      <name val="Times New Roman"/>
      <family val="1"/>
    </font>
    <font>
      <b/>
      <sz val="9"/>
      <color indexed="8"/>
      <name val="Times New Roman"/>
      <family val="1"/>
    </font>
    <font>
      <b/>
      <sz val="8"/>
      <color indexed="8"/>
      <name val="Times New Roman"/>
      <family val="1"/>
    </font>
    <font>
      <b/>
      <sz val="8"/>
      <color indexed="8"/>
      <name val="Calibri"/>
      <family val="2"/>
    </font>
    <font>
      <b/>
      <sz val="8"/>
      <color indexed="10"/>
      <name val="Times New Roman"/>
      <family val="1"/>
    </font>
    <font>
      <sz val="8"/>
      <name val="Tahoma"/>
      <family val="2"/>
    </font>
    <font>
      <b/>
      <u val="single"/>
      <sz val="8"/>
      <name val="Times New Roman"/>
      <family val="1"/>
    </font>
    <font>
      <sz val="8"/>
      <color indexed="8"/>
      <name val="Arial Cyr"/>
      <family val="0"/>
    </font>
    <font>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7"/>
      <color theme="1"/>
      <name val="Arial Cyr"/>
      <family val="0"/>
    </font>
    <font>
      <sz val="7"/>
      <color theme="1"/>
      <name val="Arial Cyr"/>
      <family val="0"/>
    </font>
    <font>
      <sz val="7"/>
      <color rgb="FFFF0000"/>
      <name val="Arial Cyr"/>
      <family val="0"/>
    </font>
    <font>
      <b/>
      <sz val="9"/>
      <color rgb="FFFF0000"/>
      <name val="Calibri"/>
      <family val="2"/>
    </font>
    <font>
      <sz val="7"/>
      <color theme="1"/>
      <name val="Arial"/>
      <family val="2"/>
    </font>
    <font>
      <sz val="10"/>
      <color rgb="FFFF0000"/>
      <name val="Arial Cyr"/>
      <family val="0"/>
    </font>
    <font>
      <b/>
      <sz val="8"/>
      <color rgb="FF000000"/>
      <name val="Arial Cyr"/>
      <family val="0"/>
    </font>
    <font>
      <b/>
      <sz val="7"/>
      <color rgb="FF000000"/>
      <name val="Arial Cyr"/>
      <family val="0"/>
    </font>
    <font>
      <u val="single"/>
      <sz val="8"/>
      <color theme="1"/>
      <name val="Times New Roman"/>
      <family val="1"/>
    </font>
    <font>
      <sz val="8"/>
      <color rgb="FFFF0000"/>
      <name val="Times New Roman"/>
      <family val="1"/>
    </font>
    <font>
      <sz val="9"/>
      <color theme="1"/>
      <name val="Times New Roman"/>
      <family val="1"/>
    </font>
    <font>
      <b/>
      <sz val="9"/>
      <color theme="1"/>
      <name val="Times New Roman"/>
      <family val="1"/>
    </font>
    <font>
      <sz val="8"/>
      <color theme="1"/>
      <name val="Times New Roman"/>
      <family val="1"/>
    </font>
    <font>
      <b/>
      <sz val="8"/>
      <color theme="1"/>
      <name val="Times New Roman"/>
      <family val="1"/>
    </font>
    <font>
      <b/>
      <sz val="8"/>
      <color rgb="FFFF0000"/>
      <name val="Times New Roman"/>
      <family val="1"/>
    </font>
    <font>
      <b/>
      <sz val="8"/>
      <color rgb="FF000000"/>
      <name val="Times New Roman"/>
      <family val="1"/>
    </font>
    <font>
      <b/>
      <sz val="8"/>
      <color theme="1"/>
      <name val="Calibri"/>
      <family val="2"/>
    </font>
    <font>
      <sz val="8"/>
      <color rgb="FF000000"/>
      <name val="Arial Cyr"/>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style="thin"/>
      <top style="thin"/>
      <bottom style="thin"/>
    </border>
    <border>
      <left style="thin"/>
      <right/>
      <top/>
      <bottom/>
    </border>
    <border>
      <left/>
      <right style="thin"/>
      <top/>
      <bottom style="thin"/>
    </border>
    <border>
      <left/>
      <right style="thin">
        <color rgb="FF000000"/>
      </right>
      <top style="thin">
        <color rgb="FF000000"/>
      </top>
      <bottom style="thin">
        <color rgb="FF000000"/>
      </bottom>
    </border>
    <border>
      <left/>
      <right style="thin"/>
      <top style="thin"/>
      <bottom/>
    </border>
    <border>
      <left style="thin"/>
      <right/>
      <top style="thin"/>
      <bottom/>
    </border>
    <border>
      <left style="thin"/>
      <right/>
      <top/>
      <bottom style="thin"/>
    </border>
    <border>
      <left style="thin"/>
      <right style="thin"/>
      <top style="thin"/>
      <bottom style="thin">
        <color indexed="9"/>
      </bottom>
    </border>
    <border>
      <left/>
      <right/>
      <top style="thin">
        <color rgb="FF000000"/>
      </top>
      <bottom style="thin">
        <color rgb="FF000000"/>
      </bottom>
    </border>
    <border>
      <left/>
      <right style="thin"/>
      <top/>
      <bottom/>
    </border>
    <border>
      <left>
        <color indexed="63"/>
      </left>
      <right>
        <color indexed="63"/>
      </right>
      <top>
        <color indexed="63"/>
      </top>
      <bottom style="thin"/>
    </border>
    <border>
      <left/>
      <right/>
      <top style="thin"/>
      <bottom/>
    </border>
    <border>
      <left style="thin"/>
      <right style="thin"/>
      <top style="thin">
        <color rgb="FF000000"/>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1">
      <alignment vertical="top" wrapText="1"/>
      <protection/>
    </xf>
    <xf numFmtId="0" fontId="70" fillId="0" borderId="1">
      <alignment vertical="top" wrapText="1"/>
      <protection/>
    </xf>
    <xf numFmtId="4" fontId="70" fillId="20" borderId="1">
      <alignment horizontal="right" vertical="top" shrinkToFit="1"/>
      <protection/>
    </xf>
    <xf numFmtId="4" fontId="70" fillId="21" borderId="1">
      <alignment horizontal="right" vertical="top" shrinkToFit="1"/>
      <protection/>
    </xf>
    <xf numFmtId="0" fontId="70" fillId="0" borderId="1">
      <alignment vertical="top" wrapText="1"/>
      <protection/>
    </xf>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1" fillId="28" borderId="2" applyNumberFormat="0" applyAlignment="0" applyProtection="0"/>
    <xf numFmtId="0" fontId="72" fillId="29" borderId="3" applyNumberFormat="0" applyAlignment="0" applyProtection="0"/>
    <xf numFmtId="0" fontId="73"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0" borderId="7" applyNumberFormat="0" applyFill="0" applyAlignment="0" applyProtection="0"/>
    <xf numFmtId="0" fontId="78" fillId="30" borderId="8" applyNumberFormat="0" applyAlignment="0" applyProtection="0"/>
    <xf numFmtId="0" fontId="79" fillId="0" borderId="0" applyNumberFormat="0" applyFill="0" applyBorder="0" applyAlignment="0" applyProtection="0"/>
    <xf numFmtId="0" fontId="80" fillId="31" borderId="0" applyNumberFormat="0" applyBorder="0" applyAlignment="0" applyProtection="0"/>
    <xf numFmtId="0" fontId="0" fillId="0" borderId="0">
      <alignment/>
      <protection/>
    </xf>
    <xf numFmtId="0" fontId="81" fillId="32" borderId="0" applyNumberFormat="0" applyBorder="0" applyAlignment="0" applyProtection="0"/>
    <xf numFmtId="0" fontId="82" fillId="0" borderId="0" applyNumberFormat="0" applyFill="0" applyBorder="0" applyAlignment="0" applyProtection="0"/>
    <xf numFmtId="0" fontId="0" fillId="33" borderId="9" applyNumberFormat="0" applyFont="0" applyAlignment="0" applyProtection="0"/>
    <xf numFmtId="9" fontId="0" fillId="0" borderId="0" applyFont="0" applyFill="0" applyBorder="0" applyAlignment="0" applyProtection="0"/>
    <xf numFmtId="0" fontId="83" fillId="0" borderId="10"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4" borderId="0" applyNumberFormat="0" applyBorder="0" applyAlignment="0" applyProtection="0"/>
  </cellStyleXfs>
  <cellXfs count="1133">
    <xf numFmtId="0" fontId="0" fillId="0" borderId="0" xfId="0" applyAlignment="1">
      <alignment/>
    </xf>
    <xf numFmtId="0" fontId="3" fillId="0" borderId="11" xfId="57" applyFont="1" applyFill="1" applyBorder="1" applyAlignment="1">
      <alignment horizontal="center"/>
      <protection/>
    </xf>
    <xf numFmtId="0" fontId="0" fillId="0" borderId="0" xfId="57" applyFill="1">
      <alignment/>
      <protection/>
    </xf>
    <xf numFmtId="0" fontId="0" fillId="0" borderId="0" xfId="57" applyFill="1" applyBorder="1">
      <alignment/>
      <protection/>
    </xf>
    <xf numFmtId="0" fontId="0" fillId="0" borderId="0" xfId="57" applyFill="1" applyBorder="1" applyAlignment="1">
      <alignment wrapText="1"/>
      <protection/>
    </xf>
    <xf numFmtId="0" fontId="0" fillId="0" borderId="0" xfId="57" applyFill="1" applyAlignment="1">
      <alignment wrapText="1"/>
      <protection/>
    </xf>
    <xf numFmtId="0" fontId="3" fillId="0" borderId="11" xfId="57" applyFont="1" applyFill="1" applyBorder="1" applyAlignment="1">
      <alignment horizontal="center" vertical="center"/>
      <protection/>
    </xf>
    <xf numFmtId="49" fontId="3" fillId="0" borderId="11" xfId="57" applyNumberFormat="1" applyFont="1" applyFill="1" applyBorder="1" applyAlignment="1">
      <alignment horizontal="center"/>
      <protection/>
    </xf>
    <xf numFmtId="0" fontId="0" fillId="0" borderId="12" xfId="0" applyFill="1" applyBorder="1" applyAlignment="1">
      <alignment horizontal="center" vertical="top"/>
    </xf>
    <xf numFmtId="0" fontId="3" fillId="0" borderId="11" xfId="57" applyFont="1" applyFill="1" applyBorder="1" applyAlignment="1">
      <alignment horizontal="left" vertical="top" wrapText="1"/>
      <protection/>
    </xf>
    <xf numFmtId="0" fontId="3" fillId="0" borderId="13" xfId="57" applyFont="1" applyFill="1" applyBorder="1" applyAlignment="1">
      <alignment horizontal="left" vertical="top" wrapText="1"/>
      <protection/>
    </xf>
    <xf numFmtId="0" fontId="6" fillId="0" borderId="11" xfId="57" applyFont="1" applyFill="1" applyBorder="1" applyAlignment="1">
      <alignment vertical="top" wrapText="1"/>
      <protection/>
    </xf>
    <xf numFmtId="14" fontId="6" fillId="0" borderId="13" xfId="57" applyNumberFormat="1" applyFont="1" applyFill="1" applyBorder="1" applyAlignment="1">
      <alignment vertical="top" wrapText="1"/>
      <protection/>
    </xf>
    <xf numFmtId="0" fontId="6" fillId="0" borderId="13" xfId="57" applyFont="1" applyFill="1" applyBorder="1" applyAlignment="1">
      <alignment vertical="top" wrapText="1"/>
      <protection/>
    </xf>
    <xf numFmtId="4" fontId="5" fillId="0" borderId="11" xfId="57" applyNumberFormat="1" applyFont="1" applyFill="1" applyBorder="1" applyAlignment="1">
      <alignment horizontal="right" vertical="top" shrinkToFit="1"/>
      <protection/>
    </xf>
    <xf numFmtId="1" fontId="3" fillId="0" borderId="11" xfId="57" applyNumberFormat="1" applyFont="1" applyFill="1" applyBorder="1" applyAlignment="1">
      <alignment horizontal="center" vertical="center" shrinkToFit="1"/>
      <protection/>
    </xf>
    <xf numFmtId="0" fontId="3" fillId="0" borderId="11" xfId="57" applyFont="1" applyFill="1" applyBorder="1" applyAlignment="1">
      <alignment vertical="top" wrapText="1" shrinkToFit="1"/>
      <protection/>
    </xf>
    <xf numFmtId="14" fontId="3" fillId="0" borderId="14" xfId="57" applyNumberFormat="1" applyFont="1" applyFill="1" applyBorder="1" applyAlignment="1">
      <alignment vertical="top" wrapText="1" shrinkToFit="1"/>
      <protection/>
    </xf>
    <xf numFmtId="14" fontId="3" fillId="0" borderId="13" xfId="57" applyNumberFormat="1" applyFont="1" applyFill="1" applyBorder="1" applyAlignment="1">
      <alignment vertical="top" wrapText="1" shrinkToFit="1"/>
      <protection/>
    </xf>
    <xf numFmtId="4" fontId="5" fillId="0" borderId="15" xfId="57" applyNumberFormat="1" applyFont="1" applyFill="1" applyBorder="1" applyAlignment="1">
      <alignment horizontal="right" vertical="top" shrinkToFit="1"/>
      <protection/>
    </xf>
    <xf numFmtId="4" fontId="86" fillId="0" borderId="11" xfId="57" applyNumberFormat="1" applyFont="1" applyFill="1" applyBorder="1" applyAlignment="1">
      <alignment horizontal="right" vertical="top" shrinkToFit="1"/>
      <protection/>
    </xf>
    <xf numFmtId="1" fontId="3" fillId="0" borderId="15" xfId="57" applyNumberFormat="1" applyFont="1" applyFill="1" applyBorder="1" applyAlignment="1">
      <alignment horizontal="center" vertical="center" shrinkToFit="1"/>
      <protection/>
    </xf>
    <xf numFmtId="4" fontId="5" fillId="0" borderId="16" xfId="57" applyNumberFormat="1" applyFont="1" applyFill="1" applyBorder="1" applyAlignment="1">
      <alignment horizontal="right" vertical="top" shrinkToFit="1"/>
      <protection/>
    </xf>
    <xf numFmtId="0" fontId="3" fillId="0" borderId="13" xfId="57" applyFont="1" applyFill="1" applyBorder="1" applyAlignment="1">
      <alignment horizontal="left" vertical="top" wrapText="1" shrinkToFit="1"/>
      <protection/>
    </xf>
    <xf numFmtId="14" fontId="3" fillId="0" borderId="14" xfId="57" applyNumberFormat="1" applyFont="1" applyFill="1" applyBorder="1" applyAlignment="1">
      <alignment horizontal="left" vertical="top" wrapText="1" shrinkToFit="1"/>
      <protection/>
    </xf>
    <xf numFmtId="49" fontId="3" fillId="0" borderId="11" xfId="57" applyNumberFormat="1" applyFont="1" applyFill="1" applyBorder="1" applyAlignment="1">
      <alignment vertical="top" wrapText="1"/>
      <protection/>
    </xf>
    <xf numFmtId="0" fontId="87" fillId="0" borderId="13" xfId="57" applyFont="1" applyFill="1" applyBorder="1" applyAlignment="1">
      <alignment horizontal="left" vertical="top" wrapText="1" shrinkToFit="1"/>
      <protection/>
    </xf>
    <xf numFmtId="49" fontId="5" fillId="0" borderId="11" xfId="57" applyNumberFormat="1" applyFont="1" applyFill="1" applyBorder="1" applyAlignment="1">
      <alignment horizontal="center" vertical="top" wrapText="1"/>
      <protection/>
    </xf>
    <xf numFmtId="4" fontId="0" fillId="0" borderId="0" xfId="57" applyNumberFormat="1" applyFill="1" applyBorder="1">
      <alignment/>
      <protection/>
    </xf>
    <xf numFmtId="49" fontId="5" fillId="0" borderId="17" xfId="57" applyNumberFormat="1" applyFont="1" applyFill="1" applyBorder="1" applyAlignment="1">
      <alignment horizontal="center" vertical="top" wrapText="1"/>
      <protection/>
    </xf>
    <xf numFmtId="49" fontId="5" fillId="0" borderId="16" xfId="57" applyNumberFormat="1" applyFont="1" applyFill="1" applyBorder="1" applyAlignment="1">
      <alignment horizontal="center" vertical="top" wrapText="1"/>
      <protection/>
    </xf>
    <xf numFmtId="0" fontId="4" fillId="0" borderId="11" xfId="57" applyFont="1" applyFill="1" applyBorder="1" applyAlignment="1">
      <alignment horizontal="justify" vertical="top" wrapText="1"/>
      <protection/>
    </xf>
    <xf numFmtId="0" fontId="4" fillId="0" borderId="16" xfId="57" applyFont="1" applyFill="1" applyBorder="1" applyAlignment="1">
      <alignment horizontal="justify" vertical="top" wrapText="1"/>
      <protection/>
    </xf>
    <xf numFmtId="49" fontId="5" fillId="0" borderId="15" xfId="57" applyNumberFormat="1" applyFont="1" applyFill="1" applyBorder="1" applyAlignment="1">
      <alignment horizontal="center" vertical="top" wrapText="1"/>
      <protection/>
    </xf>
    <xf numFmtId="0" fontId="88" fillId="0" borderId="0" xfId="57" applyFont="1" applyFill="1" applyBorder="1" applyAlignment="1">
      <alignment vertical="top" wrapText="1" shrinkToFit="1"/>
      <protection/>
    </xf>
    <xf numFmtId="0" fontId="3" fillId="0" borderId="11" xfId="57" applyFont="1" applyFill="1" applyBorder="1" applyAlignment="1">
      <alignment vertical="top" wrapText="1"/>
      <protection/>
    </xf>
    <xf numFmtId="49" fontId="3" fillId="0" borderId="11" xfId="57" applyNumberFormat="1" applyFont="1" applyFill="1" applyBorder="1" applyAlignment="1">
      <alignment vertical="top" wrapText="1" shrinkToFit="1"/>
      <protection/>
    </xf>
    <xf numFmtId="0" fontId="3" fillId="0" borderId="16" xfId="57" applyFont="1" applyFill="1" applyBorder="1" applyAlignment="1">
      <alignment vertical="top"/>
      <protection/>
    </xf>
    <xf numFmtId="1" fontId="3" fillId="0" borderId="12" xfId="57" applyNumberFormat="1" applyFont="1" applyFill="1" applyBorder="1" applyAlignment="1">
      <alignment horizontal="center" vertical="center" shrinkToFit="1"/>
      <protection/>
    </xf>
    <xf numFmtId="0" fontId="0" fillId="0" borderId="11" xfId="0" applyFill="1" applyBorder="1" applyAlignment="1">
      <alignment horizontal="center" vertical="top"/>
    </xf>
    <xf numFmtId="49" fontId="50" fillId="0" borderId="11" xfId="57" applyNumberFormat="1" applyFont="1" applyFill="1" applyBorder="1" applyAlignment="1">
      <alignment horizontal="center" vertical="top" wrapText="1"/>
      <protection/>
    </xf>
    <xf numFmtId="0" fontId="89" fillId="0" borderId="11" xfId="57" applyFont="1" applyFill="1" applyBorder="1" applyAlignment="1">
      <alignment horizontal="left" vertical="top" wrapText="1" shrinkToFit="1"/>
      <protection/>
    </xf>
    <xf numFmtId="0" fontId="50" fillId="0" borderId="11" xfId="57" applyFont="1" applyFill="1" applyBorder="1" applyAlignment="1">
      <alignment horizontal="center" vertical="top" wrapText="1" shrinkToFit="1"/>
      <protection/>
    </xf>
    <xf numFmtId="49" fontId="52" fillId="0" borderId="11" xfId="57" applyNumberFormat="1" applyFont="1" applyFill="1" applyBorder="1" applyAlignment="1">
      <alignment horizontal="center" vertical="top" wrapText="1"/>
      <protection/>
    </xf>
    <xf numFmtId="4" fontId="50" fillId="0" borderId="11" xfId="57" applyNumberFormat="1" applyFont="1" applyFill="1" applyBorder="1" applyAlignment="1">
      <alignment horizontal="right" vertical="top" wrapText="1"/>
      <protection/>
    </xf>
    <xf numFmtId="1" fontId="3" fillId="0" borderId="11" xfId="57" applyNumberFormat="1" applyFont="1" applyFill="1" applyBorder="1" applyAlignment="1">
      <alignment horizontal="center" vertical="center" wrapText="1"/>
      <protection/>
    </xf>
    <xf numFmtId="0" fontId="0" fillId="0" borderId="18" xfId="0" applyFill="1" applyBorder="1" applyAlignment="1">
      <alignment horizontal="center" vertical="top"/>
    </xf>
    <xf numFmtId="49" fontId="3" fillId="0" borderId="0" xfId="57" applyNumberFormat="1" applyFont="1" applyFill="1" applyBorder="1" applyAlignment="1">
      <alignment horizontal="center" vertical="top" wrapText="1"/>
      <protection/>
    </xf>
    <xf numFmtId="49" fontId="50" fillId="0" borderId="0" xfId="57" applyNumberFormat="1" applyFont="1" applyFill="1" applyBorder="1" applyAlignment="1">
      <alignment horizontal="center" vertical="top" wrapText="1"/>
      <protection/>
    </xf>
    <xf numFmtId="0" fontId="89" fillId="0" borderId="0" xfId="57" applyFont="1" applyFill="1" applyBorder="1" applyAlignment="1">
      <alignment horizontal="left" vertical="top" wrapText="1" shrinkToFit="1"/>
      <protection/>
    </xf>
    <xf numFmtId="0" fontId="50" fillId="0" borderId="0" xfId="57" applyFont="1" applyFill="1" applyBorder="1" applyAlignment="1">
      <alignment horizontal="center" vertical="top" wrapText="1" shrinkToFit="1"/>
      <protection/>
    </xf>
    <xf numFmtId="49" fontId="52" fillId="0" borderId="0" xfId="57" applyNumberFormat="1" applyFont="1" applyFill="1" applyBorder="1" applyAlignment="1">
      <alignment horizontal="center" vertical="top" wrapText="1"/>
      <protection/>
    </xf>
    <xf numFmtId="4" fontId="50" fillId="0" borderId="0" xfId="57" applyNumberFormat="1" applyFont="1" applyFill="1" applyBorder="1" applyAlignment="1">
      <alignment horizontal="right" vertical="top" wrapText="1"/>
      <protection/>
    </xf>
    <xf numFmtId="1" fontId="3" fillId="0" borderId="0" xfId="57" applyNumberFormat="1" applyFont="1" applyFill="1" applyBorder="1" applyAlignment="1">
      <alignment horizontal="center" vertical="center" wrapText="1"/>
      <protection/>
    </xf>
    <xf numFmtId="4" fontId="88" fillId="0" borderId="0" xfId="57" applyNumberFormat="1" applyFont="1" applyFill="1" applyBorder="1" applyAlignment="1">
      <alignment horizontal="right" vertical="top" wrapText="1"/>
      <protection/>
    </xf>
    <xf numFmtId="4" fontId="3" fillId="0" borderId="0" xfId="57" applyNumberFormat="1" applyFont="1" applyFill="1" applyBorder="1" applyAlignment="1">
      <alignment horizontal="right" vertical="top" wrapText="1"/>
      <protection/>
    </xf>
    <xf numFmtId="0" fontId="0" fillId="0" borderId="0" xfId="57" applyFont="1" applyFill="1">
      <alignment/>
      <protection/>
    </xf>
    <xf numFmtId="49" fontId="5" fillId="0" borderId="0" xfId="57" applyNumberFormat="1" applyFont="1" applyFill="1" applyBorder="1" applyAlignment="1">
      <alignment horizontal="center" wrapText="1"/>
      <protection/>
    </xf>
    <xf numFmtId="49" fontId="3" fillId="0" borderId="0" xfId="57" applyNumberFormat="1" applyFont="1" applyFill="1" applyBorder="1" applyAlignment="1">
      <alignment horizontal="center" wrapText="1"/>
      <protection/>
    </xf>
    <xf numFmtId="0" fontId="0" fillId="0" borderId="0" xfId="0" applyFill="1" applyBorder="1" applyAlignment="1">
      <alignment horizontal="center" vertical="top"/>
    </xf>
    <xf numFmtId="0" fontId="90" fillId="0" borderId="11" xfId="57" applyFont="1" applyFill="1" applyBorder="1" applyAlignment="1">
      <alignment vertical="top" wrapText="1"/>
      <protection/>
    </xf>
    <xf numFmtId="0" fontId="87" fillId="0" borderId="15" xfId="57" applyFont="1" applyFill="1" applyBorder="1" applyAlignment="1">
      <alignment horizontal="left" vertical="top" wrapText="1"/>
      <protection/>
    </xf>
    <xf numFmtId="49" fontId="87" fillId="0" borderId="11" xfId="57" applyNumberFormat="1" applyFont="1" applyFill="1" applyBorder="1" applyAlignment="1">
      <alignment vertical="top" wrapText="1" shrinkToFit="1"/>
      <protection/>
    </xf>
    <xf numFmtId="0" fontId="87" fillId="0" borderId="11" xfId="57" applyFont="1" applyFill="1" applyBorder="1" applyAlignment="1">
      <alignment vertical="top" wrapText="1" shrinkToFit="1"/>
      <protection/>
    </xf>
    <xf numFmtId="14" fontId="87" fillId="0" borderId="13" xfId="57" applyNumberFormat="1" applyFont="1" applyFill="1" applyBorder="1" applyAlignment="1">
      <alignment vertical="top" wrapText="1" shrinkToFit="1"/>
      <protection/>
    </xf>
    <xf numFmtId="0" fontId="91" fillId="0" borderId="12" xfId="0" applyFont="1" applyFill="1" applyBorder="1" applyAlignment="1">
      <alignment horizontal="center" vertical="top"/>
    </xf>
    <xf numFmtId="0" fontId="87" fillId="0" borderId="11" xfId="57" applyFont="1" applyFill="1" applyBorder="1" applyAlignment="1">
      <alignment vertical="top" wrapText="1"/>
      <protection/>
    </xf>
    <xf numFmtId="0" fontId="87" fillId="0" borderId="13" xfId="57" applyFont="1" applyFill="1" applyBorder="1" applyAlignment="1">
      <alignment horizontal="left" vertical="top" wrapText="1"/>
      <protection/>
    </xf>
    <xf numFmtId="0" fontId="87" fillId="0" borderId="12" xfId="57" applyFont="1" applyFill="1" applyBorder="1" applyAlignment="1">
      <alignment vertical="top" wrapText="1"/>
      <protection/>
    </xf>
    <xf numFmtId="49" fontId="87" fillId="0" borderId="19" xfId="57" applyNumberFormat="1" applyFont="1" applyFill="1" applyBorder="1" applyAlignment="1">
      <alignment vertical="top" wrapText="1"/>
      <protection/>
    </xf>
    <xf numFmtId="0" fontId="90" fillId="0" borderId="11" xfId="57" applyNumberFormat="1" applyFont="1" applyFill="1" applyBorder="1" applyAlignment="1">
      <alignment vertical="top" wrapText="1"/>
      <protection/>
    </xf>
    <xf numFmtId="0" fontId="3" fillId="0" borderId="11" xfId="57" applyFont="1" applyFill="1" applyBorder="1" applyAlignment="1">
      <alignment horizontal="left" vertical="top" wrapText="1" shrinkToFit="1"/>
      <protection/>
    </xf>
    <xf numFmtId="14" fontId="87" fillId="0" borderId="15" xfId="57" applyNumberFormat="1" applyFont="1" applyFill="1" applyBorder="1" applyAlignment="1">
      <alignment vertical="top" wrapText="1" shrinkToFit="1"/>
      <protection/>
    </xf>
    <xf numFmtId="0" fontId="6" fillId="0" borderId="11" xfId="57" applyFont="1" applyFill="1" applyBorder="1" applyAlignment="1">
      <alignment horizontal="left" vertical="top" wrapText="1"/>
      <protection/>
    </xf>
    <xf numFmtId="4" fontId="55" fillId="0" borderId="0" xfId="57" applyNumberFormat="1" applyFont="1" applyFill="1" applyBorder="1" applyAlignment="1">
      <alignment horizontal="right" vertical="top" wrapText="1"/>
      <protection/>
    </xf>
    <xf numFmtId="0" fontId="2" fillId="0" borderId="0" xfId="57" applyFont="1" applyFill="1" applyBorder="1">
      <alignment/>
      <protection/>
    </xf>
    <xf numFmtId="4" fontId="0" fillId="0" borderId="0" xfId="57" applyNumberFormat="1" applyFont="1" applyFill="1" applyBorder="1">
      <alignment/>
      <protection/>
    </xf>
    <xf numFmtId="4" fontId="8" fillId="0" borderId="0" xfId="57" applyNumberFormat="1" applyFont="1" applyFill="1" applyBorder="1" applyAlignment="1">
      <alignment horizontal="right" wrapText="1"/>
      <protection/>
    </xf>
    <xf numFmtId="4" fontId="92" fillId="0" borderId="0" xfId="35" applyFont="1" applyFill="1" applyBorder="1" applyAlignment="1" applyProtection="1">
      <alignment horizontal="right" shrinkToFit="1"/>
      <protection/>
    </xf>
    <xf numFmtId="4" fontId="5" fillId="4" borderId="16" xfId="57" applyNumberFormat="1" applyFont="1" applyFill="1" applyBorder="1" applyAlignment="1">
      <alignment horizontal="right" vertical="top" shrinkToFit="1"/>
      <protection/>
    </xf>
    <xf numFmtId="4" fontId="3" fillId="4" borderId="16" xfId="57" applyNumberFormat="1" applyFont="1" applyFill="1" applyBorder="1" applyAlignment="1">
      <alignment horizontal="right" vertical="top" shrinkToFit="1"/>
      <protection/>
    </xf>
    <xf numFmtId="4" fontId="5" fillId="4" borderId="19" xfId="57" applyNumberFormat="1" applyFont="1" applyFill="1" applyBorder="1" applyAlignment="1">
      <alignment horizontal="right" vertical="top" shrinkToFit="1"/>
      <protection/>
    </xf>
    <xf numFmtId="4" fontId="5" fillId="4" borderId="11" xfId="57" applyNumberFormat="1" applyFont="1" applyFill="1" applyBorder="1" applyAlignment="1">
      <alignment horizontal="right" vertical="top" shrinkToFit="1"/>
      <protection/>
    </xf>
    <xf numFmtId="4" fontId="5" fillId="4" borderId="15" xfId="57" applyNumberFormat="1" applyFont="1" applyFill="1" applyBorder="1" applyAlignment="1">
      <alignment horizontal="right" vertical="top" shrinkToFit="1"/>
      <protection/>
    </xf>
    <xf numFmtId="4" fontId="5" fillId="4" borderId="12" xfId="57" applyNumberFormat="1" applyFont="1" applyFill="1" applyBorder="1" applyAlignment="1">
      <alignment horizontal="right" vertical="top" shrinkToFit="1"/>
      <protection/>
    </xf>
    <xf numFmtId="4" fontId="86" fillId="4" borderId="11" xfId="57" applyNumberFormat="1" applyFont="1" applyFill="1" applyBorder="1" applyAlignment="1">
      <alignment horizontal="right" vertical="top" shrinkToFit="1"/>
      <protection/>
    </xf>
    <xf numFmtId="0" fontId="93" fillId="0" borderId="20" xfId="34" applyNumberFormat="1" applyFont="1" applyFill="1" applyBorder="1" applyProtection="1">
      <alignment vertical="top" wrapText="1"/>
      <protection/>
    </xf>
    <xf numFmtId="0" fontId="3" fillId="0" borderId="21" xfId="57" applyFont="1" applyFill="1" applyBorder="1" applyAlignment="1">
      <alignment horizontal="left" vertical="top" wrapText="1"/>
      <protection/>
    </xf>
    <xf numFmtId="0" fontId="3" fillId="0" borderId="15" xfId="57" applyFont="1" applyFill="1" applyBorder="1" applyAlignment="1">
      <alignment horizontal="left" vertical="top" wrapText="1" shrinkToFit="1"/>
      <protection/>
    </xf>
    <xf numFmtId="49" fontId="3" fillId="0" borderId="15" xfId="57" applyNumberFormat="1" applyFont="1" applyFill="1" applyBorder="1" applyAlignment="1">
      <alignment vertical="top" wrapText="1" shrinkToFit="1"/>
      <protection/>
    </xf>
    <xf numFmtId="0" fontId="3" fillId="0" borderId="15" xfId="57" applyFont="1" applyFill="1" applyBorder="1" applyAlignment="1">
      <alignment horizontal="left" vertical="top" wrapText="1"/>
      <protection/>
    </xf>
    <xf numFmtId="0" fontId="3" fillId="0" borderId="12" xfId="57" applyFont="1" applyFill="1" applyBorder="1" applyAlignment="1">
      <alignment horizontal="left" vertical="top" wrapText="1"/>
      <protection/>
    </xf>
    <xf numFmtId="0" fontId="6" fillId="0" borderId="15" xfId="57" applyFont="1" applyFill="1" applyBorder="1" applyAlignment="1">
      <alignment vertical="top" wrapText="1"/>
      <protection/>
    </xf>
    <xf numFmtId="0" fontId="3" fillId="0" borderId="15" xfId="57" applyFont="1" applyFill="1" applyBorder="1" applyAlignment="1">
      <alignment vertical="top" wrapText="1" shrinkToFit="1"/>
      <protection/>
    </xf>
    <xf numFmtId="49" fontId="3" fillId="0" borderId="15" xfId="57" applyNumberFormat="1" applyFont="1" applyFill="1" applyBorder="1" applyAlignment="1">
      <alignment horizontal="center" vertical="top" wrapText="1"/>
      <protection/>
    </xf>
    <xf numFmtId="49" fontId="3" fillId="0" borderId="16" xfId="57" applyNumberFormat="1" applyFont="1" applyFill="1" applyBorder="1" applyAlignment="1">
      <alignment horizontal="center" vertical="top" wrapText="1"/>
      <protection/>
    </xf>
    <xf numFmtId="0" fontId="3" fillId="0" borderId="12" xfId="57" applyFont="1" applyFill="1" applyBorder="1" applyAlignment="1">
      <alignment horizontal="center" vertical="top" wrapText="1" shrinkToFit="1"/>
      <protection/>
    </xf>
    <xf numFmtId="0" fontId="3" fillId="0" borderId="15" xfId="57" applyFont="1" applyFill="1" applyBorder="1" applyAlignment="1">
      <alignment horizontal="center" vertical="center" wrapText="1"/>
      <protection/>
    </xf>
    <xf numFmtId="49" fontId="3" fillId="0" borderId="11" xfId="57" applyNumberFormat="1" applyFont="1" applyFill="1" applyBorder="1" applyAlignment="1">
      <alignment horizontal="center" vertical="top" wrapText="1"/>
      <protection/>
    </xf>
    <xf numFmtId="0" fontId="3" fillId="0" borderId="21" xfId="57" applyFont="1" applyFill="1" applyBorder="1" applyAlignment="1">
      <alignment horizontal="center" wrapText="1"/>
      <protection/>
    </xf>
    <xf numFmtId="0" fontId="4" fillId="0" borderId="13" xfId="57" applyFont="1" applyFill="1" applyBorder="1" applyAlignment="1">
      <alignment horizontal="center" vertical="center" shrinkToFit="1"/>
      <protection/>
    </xf>
    <xf numFmtId="1" fontId="3" fillId="0" borderId="13" xfId="57" applyNumberFormat="1" applyFont="1" applyFill="1" applyBorder="1" applyAlignment="1">
      <alignment horizontal="center" vertical="center" shrinkToFit="1"/>
      <protection/>
    </xf>
    <xf numFmtId="1" fontId="3" fillId="0" borderId="22" xfId="57" applyNumberFormat="1" applyFont="1" applyFill="1" applyBorder="1" applyAlignment="1">
      <alignment horizontal="center" vertical="center" shrinkToFit="1"/>
      <protection/>
    </xf>
    <xf numFmtId="1" fontId="3" fillId="0" borderId="23" xfId="57" applyNumberFormat="1" applyFont="1" applyFill="1" applyBorder="1" applyAlignment="1">
      <alignment horizontal="center" vertical="center" shrinkToFit="1"/>
      <protection/>
    </xf>
    <xf numFmtId="0" fontId="0" fillId="0" borderId="0" xfId="57" applyFont="1" applyFill="1" applyBorder="1">
      <alignment/>
      <protection/>
    </xf>
    <xf numFmtId="4" fontId="0" fillId="10" borderId="0" xfId="57" applyNumberFormat="1" applyFill="1" applyBorder="1">
      <alignment/>
      <protection/>
    </xf>
    <xf numFmtId="0" fontId="0" fillId="10" borderId="0" xfId="57" applyFill="1" applyBorder="1">
      <alignment/>
      <protection/>
    </xf>
    <xf numFmtId="0" fontId="0" fillId="10" borderId="0" xfId="57" applyFont="1" applyFill="1" applyBorder="1">
      <alignment/>
      <protection/>
    </xf>
    <xf numFmtId="14" fontId="0" fillId="0" borderId="0" xfId="57" applyNumberFormat="1" applyFill="1" applyBorder="1">
      <alignment/>
      <protection/>
    </xf>
    <xf numFmtId="4" fontId="0" fillId="35" borderId="0" xfId="57" applyNumberFormat="1" applyFill="1" applyBorder="1">
      <alignment/>
      <protection/>
    </xf>
    <xf numFmtId="0" fontId="0" fillId="35" borderId="0" xfId="57" applyFill="1" applyBorder="1">
      <alignment/>
      <protection/>
    </xf>
    <xf numFmtId="0" fontId="0" fillId="35" borderId="0" xfId="57" applyFont="1" applyFill="1" applyBorder="1">
      <alignment/>
      <protection/>
    </xf>
    <xf numFmtId="4" fontId="0" fillId="0" borderId="18" xfId="57" applyNumberFormat="1" applyFill="1" applyBorder="1">
      <alignment/>
      <protection/>
    </xf>
    <xf numFmtId="0" fontId="0" fillId="0" borderId="18" xfId="57" applyFill="1" applyBorder="1">
      <alignment/>
      <protection/>
    </xf>
    <xf numFmtId="4" fontId="0" fillId="10" borderId="18" xfId="57" applyNumberFormat="1" applyFill="1" applyBorder="1">
      <alignment/>
      <protection/>
    </xf>
    <xf numFmtId="0" fontId="0" fillId="10" borderId="18" xfId="57" applyFont="1" applyFill="1" applyBorder="1">
      <alignment/>
      <protection/>
    </xf>
    <xf numFmtId="4" fontId="0" fillId="35" borderId="18" xfId="57" applyNumberFormat="1" applyFill="1" applyBorder="1">
      <alignment/>
      <protection/>
    </xf>
    <xf numFmtId="49" fontId="88" fillId="0" borderId="18" xfId="57" applyNumberFormat="1" applyFont="1" applyFill="1" applyBorder="1" applyAlignment="1">
      <alignment vertical="top" wrapText="1" shrinkToFit="1"/>
      <protection/>
    </xf>
    <xf numFmtId="0" fontId="2" fillId="0" borderId="18" xfId="57" applyFont="1" applyFill="1" applyBorder="1">
      <alignment/>
      <protection/>
    </xf>
    <xf numFmtId="4" fontId="0" fillId="0" borderId="18" xfId="57" applyNumberFormat="1" applyFont="1" applyFill="1" applyBorder="1">
      <alignment/>
      <protection/>
    </xf>
    <xf numFmtId="0" fontId="9" fillId="0" borderId="0" xfId="57" applyFont="1" applyFill="1" applyBorder="1">
      <alignment/>
      <protection/>
    </xf>
    <xf numFmtId="0" fontId="10" fillId="0" borderId="0" xfId="57" applyFont="1" applyFill="1" applyBorder="1">
      <alignment/>
      <protection/>
    </xf>
    <xf numFmtId="0" fontId="11" fillId="0" borderId="0" xfId="57" applyFont="1" applyFill="1" applyBorder="1">
      <alignment/>
      <protection/>
    </xf>
    <xf numFmtId="0" fontId="11" fillId="0" borderId="0" xfId="57" applyFont="1" applyFill="1">
      <alignment/>
      <protection/>
    </xf>
    <xf numFmtId="0" fontId="11" fillId="0" borderId="11" xfId="57" applyFont="1" applyFill="1" applyBorder="1" applyAlignment="1">
      <alignment horizontal="center" vertical="center"/>
      <protection/>
    </xf>
    <xf numFmtId="0" fontId="11" fillId="0" borderId="12" xfId="0" applyFont="1" applyFill="1" applyBorder="1" applyAlignment="1">
      <alignment horizontal="center" vertical="top"/>
    </xf>
    <xf numFmtId="49" fontId="11" fillId="0" borderId="11" xfId="57" applyNumberFormat="1" applyFont="1" applyFill="1" applyBorder="1" applyAlignment="1">
      <alignment horizontal="center" vertical="top" wrapText="1"/>
      <protection/>
    </xf>
    <xf numFmtId="0" fontId="11" fillId="0" borderId="11" xfId="57" applyFont="1" applyFill="1" applyBorder="1" applyAlignment="1">
      <alignment horizontal="left" vertical="top" wrapText="1"/>
      <protection/>
    </xf>
    <xf numFmtId="49" fontId="11" fillId="0" borderId="15" xfId="57" applyNumberFormat="1" applyFont="1" applyFill="1" applyBorder="1" applyAlignment="1">
      <alignment horizontal="center" vertical="top" wrapText="1"/>
      <protection/>
    </xf>
    <xf numFmtId="0" fontId="11" fillId="0" borderId="15" xfId="57" applyFont="1" applyFill="1" applyBorder="1" applyAlignment="1">
      <alignment vertical="top" wrapText="1"/>
      <protection/>
    </xf>
    <xf numFmtId="49" fontId="11" fillId="0" borderId="11" xfId="57" applyNumberFormat="1" applyFont="1" applyFill="1" applyBorder="1" applyAlignment="1">
      <alignment vertical="top" wrapText="1" shrinkToFit="1"/>
      <protection/>
    </xf>
    <xf numFmtId="0" fontId="11" fillId="0" borderId="11" xfId="57" applyFont="1" applyFill="1" applyBorder="1" applyAlignment="1">
      <alignment vertical="top" wrapText="1" shrinkToFit="1"/>
      <protection/>
    </xf>
    <xf numFmtId="0" fontId="11" fillId="0" borderId="11" xfId="57" applyFont="1" applyFill="1" applyBorder="1" applyAlignment="1">
      <alignment horizontal="left" vertical="top" wrapText="1" shrinkToFit="1"/>
      <protection/>
    </xf>
    <xf numFmtId="0" fontId="11" fillId="0" borderId="15" xfId="57" applyFont="1" applyFill="1" applyBorder="1" applyAlignment="1">
      <alignment vertical="top" wrapText="1" shrinkToFit="1"/>
      <protection/>
    </xf>
    <xf numFmtId="0" fontId="11" fillId="0" borderId="15" xfId="57" applyFont="1" applyFill="1" applyBorder="1" applyAlignment="1">
      <alignment horizontal="center" vertical="top" wrapText="1" shrinkToFit="1"/>
      <protection/>
    </xf>
    <xf numFmtId="49" fontId="11" fillId="0" borderId="22" xfId="57" applyNumberFormat="1" applyFont="1" applyFill="1" applyBorder="1" applyAlignment="1">
      <alignment horizontal="center" vertical="top" wrapText="1"/>
      <protection/>
    </xf>
    <xf numFmtId="0" fontId="11" fillId="0" borderId="16" xfId="0" applyFont="1" applyFill="1" applyBorder="1" applyAlignment="1">
      <alignment vertical="top" wrapText="1"/>
    </xf>
    <xf numFmtId="0" fontId="11" fillId="0" borderId="13" xfId="57" applyFont="1" applyFill="1" applyBorder="1" applyAlignment="1">
      <alignment vertical="top" wrapText="1"/>
      <protection/>
    </xf>
    <xf numFmtId="0" fontId="11" fillId="0" borderId="11" xfId="57" applyFont="1" applyFill="1" applyBorder="1" applyAlignment="1">
      <alignment vertical="top" wrapText="1"/>
      <protection/>
    </xf>
    <xf numFmtId="14" fontId="11" fillId="0" borderId="13" xfId="57" applyNumberFormat="1" applyFont="1" applyFill="1" applyBorder="1" applyAlignment="1">
      <alignment vertical="top" wrapText="1"/>
      <protection/>
    </xf>
    <xf numFmtId="14" fontId="11" fillId="0" borderId="14" xfId="57" applyNumberFormat="1" applyFont="1" applyFill="1" applyBorder="1" applyAlignment="1">
      <alignment vertical="top" wrapText="1" shrinkToFit="1"/>
      <protection/>
    </xf>
    <xf numFmtId="14" fontId="11" fillId="0" borderId="13" xfId="57" applyNumberFormat="1" applyFont="1" applyFill="1" applyBorder="1" applyAlignment="1">
      <alignment vertical="top" wrapText="1" shrinkToFit="1"/>
      <protection/>
    </xf>
    <xf numFmtId="14" fontId="11" fillId="0" borderId="14" xfId="57" applyNumberFormat="1" applyFont="1" applyFill="1" applyBorder="1" applyAlignment="1">
      <alignment horizontal="left" vertical="top" wrapText="1" shrinkToFit="1"/>
      <protection/>
    </xf>
    <xf numFmtId="0" fontId="11" fillId="0" borderId="12" xfId="0" applyFont="1" applyFill="1" applyBorder="1" applyAlignment="1">
      <alignment vertical="top" wrapText="1" shrinkToFit="1"/>
    </xf>
    <xf numFmtId="0" fontId="11" fillId="0" borderId="12" xfId="57" applyFont="1" applyFill="1" applyBorder="1" applyAlignment="1">
      <alignment horizontal="center" vertical="top" wrapText="1" shrinkToFit="1"/>
      <protection/>
    </xf>
    <xf numFmtId="0" fontId="11" fillId="0" borderId="0" xfId="57" applyFont="1" applyFill="1" applyAlignment="1">
      <alignment horizontal="center"/>
      <protection/>
    </xf>
    <xf numFmtId="0" fontId="11" fillId="0" borderId="11" xfId="57" applyFont="1" applyFill="1" applyBorder="1" applyAlignment="1">
      <alignment horizontal="left" vertical="center"/>
      <protection/>
    </xf>
    <xf numFmtId="0" fontId="11" fillId="0" borderId="0" xfId="57" applyFont="1" applyFill="1" applyAlignment="1">
      <alignment horizontal="left"/>
      <protection/>
    </xf>
    <xf numFmtId="0" fontId="11" fillId="0" borderId="11" xfId="0" applyFont="1" applyBorder="1" applyAlignment="1">
      <alignment horizontal="center" vertical="top" wrapText="1"/>
    </xf>
    <xf numFmtId="0" fontId="11" fillId="0" borderId="16" xfId="0" applyFont="1" applyBorder="1" applyAlignment="1">
      <alignment horizontal="center" vertical="top" wrapText="1"/>
    </xf>
    <xf numFmtId="0" fontId="11" fillId="36" borderId="15" xfId="0" applyFont="1" applyFill="1" applyBorder="1" applyAlignment="1">
      <alignment horizontal="left" vertical="top" wrapText="1" shrinkToFit="1"/>
    </xf>
    <xf numFmtId="0" fontId="11" fillId="36" borderId="12" xfId="0" applyFont="1" applyFill="1" applyBorder="1" applyAlignment="1">
      <alignment horizontal="center" vertical="top" wrapText="1" shrinkToFit="1"/>
    </xf>
    <xf numFmtId="14" fontId="11" fillId="36" borderId="12" xfId="0" applyNumberFormat="1" applyFont="1" applyFill="1" applyBorder="1" applyAlignment="1">
      <alignment horizontal="center" vertical="top" wrapText="1" shrinkToFit="1"/>
    </xf>
    <xf numFmtId="0" fontId="11" fillId="0" borderId="12" xfId="0" applyFont="1" applyBorder="1" applyAlignment="1">
      <alignment horizontal="center" vertical="top" wrapText="1"/>
    </xf>
    <xf numFmtId="49" fontId="11" fillId="0" borderId="15" xfId="0" applyNumberFormat="1" applyFont="1" applyBorder="1" applyAlignment="1">
      <alignment horizontal="center" vertical="top"/>
    </xf>
    <xf numFmtId="0" fontId="11" fillId="36" borderId="12" xfId="0" applyFont="1" applyFill="1" applyBorder="1" applyAlignment="1">
      <alignment horizontal="left" vertical="top" wrapText="1" shrinkToFit="1"/>
    </xf>
    <xf numFmtId="0" fontId="11" fillId="36" borderId="16" xfId="0" applyFont="1" applyFill="1" applyBorder="1" applyAlignment="1">
      <alignment horizontal="left" vertical="top" wrapText="1" shrinkToFit="1"/>
    </xf>
    <xf numFmtId="0" fontId="11" fillId="36" borderId="16" xfId="0" applyFont="1" applyFill="1" applyBorder="1" applyAlignment="1">
      <alignment horizontal="center" vertical="top" wrapText="1" shrinkToFit="1"/>
    </xf>
    <xf numFmtId="14" fontId="11" fillId="36" borderId="16" xfId="0" applyNumberFormat="1" applyFont="1" applyFill="1" applyBorder="1" applyAlignment="1">
      <alignment horizontal="center" vertical="top" wrapText="1" shrinkToFit="1"/>
    </xf>
    <xf numFmtId="14" fontId="11" fillId="36" borderId="15" xfId="0" applyNumberFormat="1" applyFont="1" applyFill="1" applyBorder="1" applyAlignment="1">
      <alignment horizontal="center" vertical="top" wrapText="1" shrinkToFit="1"/>
    </xf>
    <xf numFmtId="0" fontId="11" fillId="37" borderId="15" xfId="0" applyFont="1" applyFill="1" applyBorder="1" applyAlignment="1">
      <alignment horizontal="center" vertical="top"/>
    </xf>
    <xf numFmtId="49" fontId="11" fillId="0" borderId="12" xfId="0" applyNumberFormat="1" applyFont="1" applyBorder="1" applyAlignment="1">
      <alignment horizontal="center" vertical="top"/>
    </xf>
    <xf numFmtId="0" fontId="11" fillId="0" borderId="12" xfId="0" applyFont="1" applyBorder="1" applyAlignment="1">
      <alignment horizontal="center" vertical="top"/>
    </xf>
    <xf numFmtId="0" fontId="11" fillId="36" borderId="12" xfId="0" applyFont="1" applyFill="1" applyBorder="1" applyAlignment="1">
      <alignment vertical="top" wrapText="1" shrinkToFit="1"/>
    </xf>
    <xf numFmtId="0" fontId="11" fillId="0" borderId="16" xfId="0" applyFont="1" applyBorder="1" applyAlignment="1">
      <alignment horizontal="center" vertical="top"/>
    </xf>
    <xf numFmtId="0" fontId="11" fillId="36" borderId="15" xfId="0" applyFont="1" applyFill="1" applyBorder="1" applyAlignment="1">
      <alignment vertical="top" wrapText="1" shrinkToFit="1"/>
    </xf>
    <xf numFmtId="0" fontId="11" fillId="0" borderId="15" xfId="0" applyFont="1" applyFill="1" applyBorder="1" applyAlignment="1">
      <alignment vertical="top" wrapText="1"/>
    </xf>
    <xf numFmtId="0" fontId="11" fillId="0" borderId="15" xfId="0" applyFont="1" applyBorder="1" applyAlignment="1">
      <alignment vertical="top" wrapText="1"/>
    </xf>
    <xf numFmtId="49" fontId="11" fillId="0" borderId="11" xfId="0" applyNumberFormat="1" applyFont="1" applyBorder="1" applyAlignment="1">
      <alignment horizontal="center"/>
    </xf>
    <xf numFmtId="0" fontId="11" fillId="0" borderId="11" xfId="0" applyFont="1" applyBorder="1" applyAlignment="1">
      <alignment horizontal="center"/>
    </xf>
    <xf numFmtId="0" fontId="11" fillId="0" borderId="16" xfId="0" applyFont="1" applyFill="1" applyBorder="1" applyAlignment="1">
      <alignment horizontal="center"/>
    </xf>
    <xf numFmtId="49" fontId="11" fillId="0" borderId="16" xfId="0" applyNumberFormat="1" applyFont="1" applyBorder="1" applyAlignment="1">
      <alignment horizontal="center" vertical="top"/>
    </xf>
    <xf numFmtId="0" fontId="11" fillId="0" borderId="12" xfId="0" applyFont="1" applyBorder="1" applyAlignment="1">
      <alignment vertical="top" wrapText="1"/>
    </xf>
    <xf numFmtId="0" fontId="11" fillId="36" borderId="16" xfId="0" applyFont="1" applyFill="1" applyBorder="1" applyAlignment="1">
      <alignment vertical="top" wrapText="1" shrinkToFi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top" wrapText="1" shrinkToFit="1"/>
    </xf>
    <xf numFmtId="14" fontId="11" fillId="0" borderId="16" xfId="0" applyNumberFormat="1" applyFont="1" applyBorder="1" applyAlignment="1">
      <alignment horizontal="center" vertical="top"/>
    </xf>
    <xf numFmtId="0" fontId="11" fillId="0" borderId="16" xfId="0" applyFont="1" applyFill="1" applyBorder="1" applyAlignment="1">
      <alignment horizontal="center" vertical="top"/>
    </xf>
    <xf numFmtId="0" fontId="11" fillId="0" borderId="15" xfId="0" applyFont="1" applyFill="1" applyBorder="1" applyAlignment="1">
      <alignment horizontal="center" vertical="top" wrapText="1" shrinkToFit="1"/>
    </xf>
    <xf numFmtId="0" fontId="11" fillId="0" borderId="16" xfId="0" applyFont="1" applyFill="1" applyBorder="1" applyAlignment="1">
      <alignment horizontal="center" vertical="top" wrapText="1" shrinkToFit="1"/>
    </xf>
    <xf numFmtId="0" fontId="11" fillId="0" borderId="15" xfId="0" applyFont="1" applyFill="1" applyBorder="1" applyAlignment="1">
      <alignment horizontal="left" vertical="top" wrapText="1" shrinkToFit="1"/>
    </xf>
    <xf numFmtId="0" fontId="11" fillId="0" borderId="0" xfId="0" applyFont="1" applyAlignment="1">
      <alignment/>
    </xf>
    <xf numFmtId="14" fontId="11" fillId="0" borderId="12" xfId="0" applyNumberFormat="1" applyFont="1" applyFill="1" applyBorder="1" applyAlignment="1">
      <alignment horizontal="center" vertical="top" wrapText="1"/>
    </xf>
    <xf numFmtId="0" fontId="11" fillId="0" borderId="16" xfId="0" applyFont="1" applyFill="1" applyBorder="1" applyAlignment="1">
      <alignment vertical="top"/>
    </xf>
    <xf numFmtId="14" fontId="11" fillId="0" borderId="16" xfId="0" applyNumberFormat="1" applyFont="1" applyFill="1" applyBorder="1" applyAlignment="1">
      <alignment vertical="top"/>
    </xf>
    <xf numFmtId="49" fontId="11" fillId="0" borderId="16" xfId="0" applyNumberFormat="1" applyFont="1" applyFill="1" applyBorder="1" applyAlignment="1">
      <alignment vertical="top" wrapText="1"/>
    </xf>
    <xf numFmtId="0" fontId="11" fillId="0" borderId="11" xfId="0" applyFont="1" applyFill="1" applyBorder="1" applyAlignment="1">
      <alignment vertical="top" wrapText="1"/>
    </xf>
    <xf numFmtId="0" fontId="11" fillId="0" borderId="11" xfId="0" applyFont="1" applyFill="1" applyBorder="1" applyAlignment="1">
      <alignment horizontal="center" vertical="top" wrapText="1"/>
    </xf>
    <xf numFmtId="0" fontId="11" fillId="0" borderId="12" xfId="0" applyNumberFormat="1" applyFont="1" applyFill="1" applyBorder="1" applyAlignment="1">
      <alignment horizontal="left" vertical="top" wrapText="1"/>
    </xf>
    <xf numFmtId="49" fontId="11" fillId="0" borderId="12" xfId="0" applyNumberFormat="1" applyFont="1" applyFill="1" applyBorder="1" applyAlignment="1">
      <alignment horizontal="center" vertical="top" wrapText="1"/>
    </xf>
    <xf numFmtId="0" fontId="11" fillId="0" borderId="16" xfId="0" applyFont="1" applyFill="1" applyBorder="1" applyAlignment="1">
      <alignment horizontal="center" vertical="top" wrapText="1"/>
    </xf>
    <xf numFmtId="14" fontId="11" fillId="0" borderId="16" xfId="0" applyNumberFormat="1" applyFont="1" applyFill="1" applyBorder="1" applyAlignment="1">
      <alignment horizontal="center" vertical="top"/>
    </xf>
    <xf numFmtId="14" fontId="11" fillId="0" borderId="16" xfId="0" applyNumberFormat="1" applyFont="1" applyFill="1" applyBorder="1" applyAlignment="1">
      <alignment horizontal="center" vertical="top" wrapText="1"/>
    </xf>
    <xf numFmtId="14" fontId="11" fillId="0" borderId="12" xfId="0" applyNumberFormat="1" applyFont="1" applyFill="1" applyBorder="1" applyAlignment="1">
      <alignment horizontal="center" vertical="top" wrapText="1" shrinkToFit="1"/>
    </xf>
    <xf numFmtId="0" fontId="11" fillId="0" borderId="16" xfId="0" applyFont="1" applyFill="1" applyBorder="1" applyAlignment="1">
      <alignment horizontal="left" vertical="top" wrapText="1"/>
    </xf>
    <xf numFmtId="49" fontId="11" fillId="0" borderId="16" xfId="0" applyNumberFormat="1" applyFont="1" applyFill="1" applyBorder="1" applyAlignment="1">
      <alignment horizontal="center" vertical="top" wrapText="1"/>
    </xf>
    <xf numFmtId="0" fontId="11" fillId="0" borderId="11" xfId="0" applyFont="1" applyFill="1" applyBorder="1" applyAlignment="1">
      <alignment horizontal="center" vertical="center"/>
    </xf>
    <xf numFmtId="14"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xf>
    <xf numFmtId="14" fontId="11" fillId="0" borderId="15" xfId="0" applyNumberFormat="1" applyFont="1" applyFill="1" applyBorder="1" applyAlignment="1">
      <alignment horizontal="center" vertical="center"/>
    </xf>
    <xf numFmtId="0" fontId="11" fillId="0" borderId="15" xfId="0" applyFont="1" applyFill="1" applyBorder="1" applyAlignment="1">
      <alignment horizontal="center" vertical="center" wrapText="1"/>
    </xf>
    <xf numFmtId="14" fontId="11" fillId="0" borderId="11" xfId="0" applyNumberFormat="1" applyFont="1" applyFill="1" applyBorder="1" applyAlignment="1">
      <alignment horizontal="center" vertical="center"/>
    </xf>
    <xf numFmtId="0" fontId="18" fillId="0" borderId="11" xfId="0" applyFont="1" applyBorder="1" applyAlignment="1">
      <alignment horizontal="center"/>
    </xf>
    <xf numFmtId="49" fontId="18" fillId="0" borderId="11" xfId="0" applyNumberFormat="1" applyFont="1" applyBorder="1" applyAlignment="1">
      <alignment horizontal="center"/>
    </xf>
    <xf numFmtId="0" fontId="18" fillId="0" borderId="11" xfId="0" applyFont="1" applyFill="1" applyBorder="1" applyAlignment="1">
      <alignment horizontal="center"/>
    </xf>
    <xf numFmtId="0" fontId="18" fillId="0" borderId="11" xfId="0" applyFont="1" applyFill="1" applyBorder="1" applyAlignment="1">
      <alignment horizontal="center" vertical="center"/>
    </xf>
    <xf numFmtId="0" fontId="11" fillId="0" borderId="11" xfId="0" applyFont="1" applyFill="1" applyBorder="1" applyAlignment="1">
      <alignment horizontal="center"/>
    </xf>
    <xf numFmtId="0" fontId="11" fillId="0" borderId="11" xfId="0" applyFont="1" applyFill="1" applyBorder="1" applyAlignment="1">
      <alignment horizontal="left" vertical="top" wrapText="1" shrinkToFit="1"/>
    </xf>
    <xf numFmtId="0" fontId="13" fillId="0" borderId="0" xfId="0" applyFont="1" applyFill="1" applyAlignment="1">
      <alignment/>
    </xf>
    <xf numFmtId="0" fontId="11" fillId="0" borderId="0" xfId="0" applyFont="1" applyFill="1" applyAlignment="1">
      <alignment/>
    </xf>
    <xf numFmtId="0" fontId="11" fillId="38" borderId="0" xfId="0" applyFont="1" applyFill="1" applyAlignment="1">
      <alignment/>
    </xf>
    <xf numFmtId="0" fontId="11" fillId="0" borderId="14" xfId="0" applyFont="1" applyFill="1" applyBorder="1" applyAlignment="1">
      <alignment horizontal="center"/>
    </xf>
    <xf numFmtId="0" fontId="11" fillId="0" borderId="17" xfId="0" applyFont="1" applyFill="1" applyBorder="1" applyAlignment="1">
      <alignment horizontal="center"/>
    </xf>
    <xf numFmtId="0" fontId="11" fillId="36" borderId="11" xfId="0" applyFont="1" applyFill="1" applyBorder="1" applyAlignment="1">
      <alignment horizontal="center" vertical="center" wrapText="1"/>
    </xf>
    <xf numFmtId="0" fontId="11" fillId="36" borderId="11" xfId="0" applyFont="1" applyFill="1" applyBorder="1" applyAlignment="1">
      <alignment horizontal="center" vertical="center" shrinkToFit="1"/>
    </xf>
    <xf numFmtId="0" fontId="23" fillId="0" borderId="0" xfId="0" applyFont="1" applyFill="1" applyAlignment="1">
      <alignment/>
    </xf>
    <xf numFmtId="0" fontId="18" fillId="0" borderId="11" xfId="57" applyFont="1" applyFill="1" applyBorder="1" applyAlignment="1">
      <alignment horizontal="center" vertical="center"/>
      <protection/>
    </xf>
    <xf numFmtId="0" fontId="18" fillId="0" borderId="11" xfId="0" applyFont="1" applyFill="1" applyBorder="1" applyAlignment="1">
      <alignment horizontal="center" vertical="top" wrapText="1"/>
    </xf>
    <xf numFmtId="0" fontId="18" fillId="0" borderId="0" xfId="57" applyFont="1" applyFill="1">
      <alignment/>
      <protection/>
    </xf>
    <xf numFmtId="0" fontId="18" fillId="0" borderId="11" xfId="0" applyFont="1" applyFill="1" applyBorder="1" applyAlignment="1">
      <alignment horizontal="center" vertical="top"/>
    </xf>
    <xf numFmtId="0" fontId="18" fillId="0" borderId="12" xfId="0" applyFont="1" applyFill="1" applyBorder="1" applyAlignment="1">
      <alignment horizontal="center"/>
    </xf>
    <xf numFmtId="49" fontId="18" fillId="0" borderId="11" xfId="0" applyNumberFormat="1" applyFont="1" applyFill="1" applyBorder="1" applyAlignment="1">
      <alignment horizontal="center"/>
    </xf>
    <xf numFmtId="49" fontId="18" fillId="0" borderId="11" xfId="57" applyNumberFormat="1" applyFont="1" applyFill="1" applyBorder="1" applyAlignment="1">
      <alignment horizontal="center" vertical="center"/>
      <protection/>
    </xf>
    <xf numFmtId="0" fontId="18" fillId="0" borderId="11" xfId="57" applyFont="1" applyFill="1" applyBorder="1" applyAlignment="1">
      <alignment horizontal="center" vertical="center" shrinkToFit="1"/>
      <protection/>
    </xf>
    <xf numFmtId="0" fontId="21" fillId="0" borderId="0" xfId="0" applyFont="1" applyFill="1" applyAlignment="1">
      <alignment/>
    </xf>
    <xf numFmtId="0" fontId="11" fillId="0" borderId="12" xfId="0" applyFont="1" applyFill="1" applyBorder="1" applyAlignment="1">
      <alignment vertical="top"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1" fillId="0" borderId="15" xfId="0" applyFont="1" applyBorder="1" applyAlignment="1">
      <alignment horizontal="center" vertical="top"/>
    </xf>
    <xf numFmtId="0" fontId="11" fillId="0" borderId="12" xfId="57" applyFont="1" applyFill="1" applyBorder="1" applyAlignment="1">
      <alignment vertical="top" wrapText="1"/>
      <protection/>
    </xf>
    <xf numFmtId="4" fontId="14" fillId="0" borderId="11" xfId="57" applyNumberFormat="1" applyFont="1" applyFill="1" applyBorder="1" applyAlignment="1">
      <alignment horizontal="right" vertical="top" shrinkToFit="1"/>
      <protection/>
    </xf>
    <xf numFmtId="1" fontId="11" fillId="0" borderId="11" xfId="57" applyNumberFormat="1" applyFont="1" applyFill="1" applyBorder="1" applyAlignment="1">
      <alignment horizontal="center" vertical="center" shrinkToFit="1"/>
      <protection/>
    </xf>
    <xf numFmtId="4" fontId="11" fillId="0" borderId="0" xfId="57" applyNumberFormat="1" applyFont="1" applyFill="1" applyBorder="1">
      <alignment/>
      <protection/>
    </xf>
    <xf numFmtId="1" fontId="11" fillId="0" borderId="15" xfId="57" applyNumberFormat="1" applyFont="1" applyFill="1" applyBorder="1" applyAlignment="1">
      <alignment horizontal="center" vertical="center" shrinkToFit="1"/>
      <protection/>
    </xf>
    <xf numFmtId="49" fontId="11" fillId="0" borderId="16" xfId="57" applyNumberFormat="1" applyFont="1" applyFill="1" applyBorder="1" applyAlignment="1">
      <alignment horizontal="center" vertical="top" wrapText="1"/>
      <protection/>
    </xf>
    <xf numFmtId="1" fontId="11" fillId="0" borderId="16" xfId="57" applyNumberFormat="1" applyFont="1" applyFill="1" applyBorder="1" applyAlignment="1">
      <alignment horizontal="center" vertical="center" shrinkToFit="1"/>
      <protection/>
    </xf>
    <xf numFmtId="4" fontId="14" fillId="0" borderId="15" xfId="57" applyNumberFormat="1" applyFont="1" applyFill="1" applyBorder="1" applyAlignment="1">
      <alignment horizontal="right" vertical="top" shrinkToFit="1"/>
      <protection/>
    </xf>
    <xf numFmtId="14" fontId="11" fillId="0" borderId="0" xfId="57" applyNumberFormat="1" applyFont="1" applyFill="1" applyBorder="1">
      <alignment/>
      <protection/>
    </xf>
    <xf numFmtId="49" fontId="14" fillId="0" borderId="11" xfId="57" applyNumberFormat="1" applyFont="1" applyFill="1" applyBorder="1" applyAlignment="1">
      <alignment horizontal="center" vertical="top" wrapText="1"/>
      <protection/>
    </xf>
    <xf numFmtId="49" fontId="14" fillId="0" borderId="17" xfId="57" applyNumberFormat="1" applyFont="1" applyFill="1" applyBorder="1" applyAlignment="1">
      <alignment horizontal="center" vertical="top" wrapText="1"/>
      <protection/>
    </xf>
    <xf numFmtId="49" fontId="14" fillId="0" borderId="16" xfId="57" applyNumberFormat="1" applyFont="1" applyFill="1" applyBorder="1" applyAlignment="1">
      <alignment horizontal="center" vertical="top" wrapText="1"/>
      <protection/>
    </xf>
    <xf numFmtId="4" fontId="14" fillId="0" borderId="16" xfId="57" applyNumberFormat="1" applyFont="1" applyFill="1" applyBorder="1" applyAlignment="1">
      <alignment horizontal="right" vertical="top" shrinkToFit="1"/>
      <protection/>
    </xf>
    <xf numFmtId="4" fontId="11" fillId="0" borderId="16" xfId="57" applyNumberFormat="1" applyFont="1" applyFill="1" applyBorder="1" applyAlignment="1">
      <alignment horizontal="right" vertical="top" shrinkToFit="1"/>
      <protection/>
    </xf>
    <xf numFmtId="4" fontId="14" fillId="0" borderId="19" xfId="57" applyNumberFormat="1" applyFont="1" applyFill="1" applyBorder="1" applyAlignment="1">
      <alignment horizontal="right" vertical="top" shrinkToFit="1"/>
      <protection/>
    </xf>
    <xf numFmtId="49" fontId="14" fillId="0" borderId="15" xfId="57" applyNumberFormat="1" applyFont="1" applyFill="1" applyBorder="1" applyAlignment="1">
      <alignment horizontal="center" vertical="top" wrapText="1"/>
      <protection/>
    </xf>
    <xf numFmtId="0" fontId="11" fillId="0" borderId="16" xfId="57" applyFont="1" applyFill="1" applyBorder="1" applyAlignment="1">
      <alignment vertical="top"/>
      <protection/>
    </xf>
    <xf numFmtId="4" fontId="14" fillId="0" borderId="12" xfId="57" applyNumberFormat="1" applyFont="1" applyFill="1" applyBorder="1" applyAlignment="1">
      <alignment horizontal="right" vertical="top" shrinkToFit="1"/>
      <protection/>
    </xf>
    <xf numFmtId="0" fontId="11" fillId="0" borderId="11" xfId="0" applyFont="1" applyFill="1" applyBorder="1" applyAlignment="1">
      <alignment horizontal="center" vertical="top"/>
    </xf>
    <xf numFmtId="0" fontId="11" fillId="0" borderId="15" xfId="0" applyFont="1" applyBorder="1" applyAlignment="1">
      <alignment horizontal="center"/>
    </xf>
    <xf numFmtId="0" fontId="21" fillId="0" borderId="11" xfId="0" applyFont="1" applyBorder="1" applyAlignment="1">
      <alignment horizontal="center" vertical="top" wrapText="1"/>
    </xf>
    <xf numFmtId="0" fontId="21" fillId="0" borderId="11" xfId="0" applyFont="1" applyBorder="1" applyAlignment="1">
      <alignment horizontal="center" vertical="center"/>
    </xf>
    <xf numFmtId="0" fontId="21" fillId="0" borderId="11" xfId="0" applyFont="1" applyBorder="1" applyAlignment="1">
      <alignment horizontal="center"/>
    </xf>
    <xf numFmtId="49" fontId="21" fillId="0" borderId="11" xfId="0" applyNumberFormat="1" applyFont="1" applyBorder="1" applyAlignment="1">
      <alignment horizontal="center"/>
    </xf>
    <xf numFmtId="0" fontId="21" fillId="0" borderId="11" xfId="0" applyFont="1" applyFill="1" applyBorder="1" applyAlignment="1">
      <alignment horizontal="center"/>
    </xf>
    <xf numFmtId="4" fontId="12" fillId="0" borderId="15" xfId="0" applyNumberFormat="1" applyFont="1" applyFill="1" applyBorder="1" applyAlignment="1">
      <alignment horizontal="center" vertical="top"/>
    </xf>
    <xf numFmtId="0" fontId="12" fillId="0" borderId="15" xfId="0" applyFont="1" applyFill="1" applyBorder="1" applyAlignment="1">
      <alignment horizontal="center" vertical="top"/>
    </xf>
    <xf numFmtId="0" fontId="18" fillId="0" borderId="0" xfId="0" applyFont="1" applyAlignment="1">
      <alignment/>
    </xf>
    <xf numFmtId="0" fontId="11" fillId="0" borderId="15" xfId="0" applyFont="1" applyFill="1" applyBorder="1" applyAlignment="1">
      <alignment horizontal="center" vertical="top"/>
    </xf>
    <xf numFmtId="2" fontId="11" fillId="0" borderId="15" xfId="0" applyNumberFormat="1" applyFont="1" applyFill="1" applyBorder="1" applyAlignment="1">
      <alignment horizontal="center" vertical="top"/>
    </xf>
    <xf numFmtId="2" fontId="12" fillId="0" borderId="15" xfId="0" applyNumberFormat="1" applyFont="1" applyFill="1" applyBorder="1" applyAlignment="1">
      <alignment horizontal="center" vertical="top"/>
    </xf>
    <xf numFmtId="0" fontId="11" fillId="38" borderId="15" xfId="0" applyFont="1" applyFill="1" applyBorder="1" applyAlignment="1">
      <alignment horizontal="center" vertical="top"/>
    </xf>
    <xf numFmtId="49" fontId="11" fillId="0" borderId="15" xfId="0" applyNumberFormat="1" applyFont="1" applyBorder="1" applyAlignment="1">
      <alignment horizontal="center"/>
    </xf>
    <xf numFmtId="0" fontId="11" fillId="0" borderId="15" xfId="0" applyFont="1" applyFill="1" applyBorder="1" applyAlignment="1">
      <alignment horizontal="center"/>
    </xf>
    <xf numFmtId="2" fontId="11" fillId="0" borderId="15" xfId="0" applyNumberFormat="1" applyFont="1" applyFill="1" applyBorder="1" applyAlignment="1">
      <alignment horizontal="center"/>
    </xf>
    <xf numFmtId="0" fontId="11" fillId="37" borderId="15" xfId="0" applyFont="1" applyFill="1" applyBorder="1" applyAlignment="1">
      <alignment horizontal="center"/>
    </xf>
    <xf numFmtId="0" fontId="12" fillId="0" borderId="15" xfId="0" applyFont="1" applyBorder="1" applyAlignment="1">
      <alignment horizontal="center" vertical="top"/>
    </xf>
    <xf numFmtId="0" fontId="11" fillId="0" borderId="12" xfId="0" applyFont="1" applyFill="1" applyBorder="1" applyAlignment="1">
      <alignment horizontal="center"/>
    </xf>
    <xf numFmtId="2" fontId="11" fillId="0" borderId="12" xfId="0" applyNumberFormat="1" applyFont="1" applyFill="1" applyBorder="1" applyAlignment="1">
      <alignment horizontal="center"/>
    </xf>
    <xf numFmtId="0" fontId="11" fillId="38" borderId="15" xfId="0" applyFont="1" applyFill="1" applyBorder="1" applyAlignment="1">
      <alignment horizontal="center"/>
    </xf>
    <xf numFmtId="2" fontId="11" fillId="0" borderId="11" xfId="0" applyNumberFormat="1" applyFont="1" applyFill="1" applyBorder="1" applyAlignment="1">
      <alignment horizontal="center" vertical="top"/>
    </xf>
    <xf numFmtId="2" fontId="12" fillId="0" borderId="12" xfId="0" applyNumberFormat="1" applyFont="1" applyFill="1" applyBorder="1" applyAlignment="1">
      <alignment horizontal="center" vertical="top"/>
    </xf>
    <xf numFmtId="0" fontId="11" fillId="0" borderId="11" xfId="0" applyFont="1" applyBorder="1" applyAlignment="1">
      <alignment horizontal="center" vertical="center"/>
    </xf>
    <xf numFmtId="49" fontId="11" fillId="0" borderId="11" xfId="0" applyNumberFormat="1" applyFont="1" applyFill="1" applyBorder="1" applyAlignment="1">
      <alignment horizontal="center" vertical="center"/>
    </xf>
    <xf numFmtId="0" fontId="12" fillId="0" borderId="12" xfId="0" applyFont="1" applyFill="1" applyBorder="1" applyAlignment="1">
      <alignment horizontal="center" vertical="top"/>
    </xf>
    <xf numFmtId="0" fontId="12" fillId="0" borderId="11" xfId="0" applyFont="1" applyFill="1" applyBorder="1" applyAlignment="1">
      <alignment horizontal="center" vertical="top"/>
    </xf>
    <xf numFmtId="0" fontId="11" fillId="37" borderId="11" xfId="0" applyFont="1" applyFill="1" applyBorder="1" applyAlignment="1">
      <alignment horizontal="center" vertical="top"/>
    </xf>
    <xf numFmtId="2" fontId="12" fillId="0" borderId="15" xfId="0" applyNumberFormat="1" applyFont="1" applyFill="1" applyBorder="1" applyAlignment="1">
      <alignment horizontal="center" vertical="top" shrinkToFit="1"/>
    </xf>
    <xf numFmtId="0" fontId="18" fillId="0" borderId="0" xfId="0" applyFont="1" applyFill="1" applyAlignment="1">
      <alignment/>
    </xf>
    <xf numFmtId="2" fontId="11" fillId="0" borderId="11" xfId="0" applyNumberFormat="1" applyFont="1" applyFill="1" applyBorder="1" applyAlignment="1">
      <alignment horizontal="center" vertical="top" shrinkToFit="1"/>
    </xf>
    <xf numFmtId="4" fontId="11" fillId="0" borderId="11" xfId="0" applyNumberFormat="1" applyFont="1" applyFill="1" applyBorder="1" applyAlignment="1">
      <alignment horizontal="center" vertical="top" shrinkToFit="1"/>
    </xf>
    <xf numFmtId="0" fontId="11" fillId="0" borderId="11" xfId="0" applyNumberFormat="1" applyFont="1" applyFill="1" applyBorder="1" applyAlignment="1">
      <alignment horizontal="center" vertical="top" shrinkToFit="1"/>
    </xf>
    <xf numFmtId="2" fontId="12" fillId="0" borderId="11" xfId="0" applyNumberFormat="1" applyFont="1" applyFill="1" applyBorder="1" applyAlignment="1">
      <alignment horizontal="center" vertical="top" shrinkToFit="1"/>
    </xf>
    <xf numFmtId="49" fontId="11" fillId="0" borderId="11" xfId="0" applyNumberFormat="1" applyFont="1" applyFill="1" applyBorder="1" applyAlignment="1">
      <alignment horizontal="center" vertical="top" shrinkToFit="1"/>
    </xf>
    <xf numFmtId="2" fontId="12" fillId="0" borderId="16" xfId="0" applyNumberFormat="1" applyFont="1" applyFill="1" applyBorder="1" applyAlignment="1">
      <alignment horizontal="center" vertical="top" shrinkToFit="1"/>
    </xf>
    <xf numFmtId="2" fontId="11" fillId="0" borderId="16" xfId="0" applyNumberFormat="1" applyFont="1" applyFill="1" applyBorder="1" applyAlignment="1">
      <alignment horizontal="center" vertical="top" shrinkToFit="1"/>
    </xf>
    <xf numFmtId="0" fontId="12" fillId="37" borderId="12" xfId="0" applyFont="1" applyFill="1" applyBorder="1" applyAlignment="1">
      <alignment horizontal="center" vertical="top"/>
    </xf>
    <xf numFmtId="0" fontId="11" fillId="0" borderId="11" xfId="0" applyNumberFormat="1" applyFont="1" applyFill="1" applyBorder="1" applyAlignment="1">
      <alignment horizontal="center"/>
    </xf>
    <xf numFmtId="0" fontId="12" fillId="0" borderId="16" xfId="0" applyFont="1" applyFill="1" applyBorder="1" applyAlignment="1">
      <alignment horizontal="center" vertical="top"/>
    </xf>
    <xf numFmtId="2" fontId="12" fillId="0" borderId="16" xfId="0" applyNumberFormat="1" applyFont="1" applyFill="1" applyBorder="1" applyAlignment="1">
      <alignment horizontal="center" vertical="top"/>
    </xf>
    <xf numFmtId="2" fontId="11" fillId="0" borderId="12" xfId="0" applyNumberFormat="1" applyFont="1" applyFill="1" applyBorder="1" applyAlignment="1">
      <alignment horizontal="center" vertical="top"/>
    </xf>
    <xf numFmtId="2" fontId="11" fillId="0" borderId="16" xfId="0" applyNumberFormat="1" applyFont="1" applyFill="1" applyBorder="1" applyAlignment="1">
      <alignment horizontal="center" vertical="top"/>
    </xf>
    <xf numFmtId="2" fontId="11" fillId="0" borderId="11" xfId="0" applyNumberFormat="1" applyFont="1" applyFill="1" applyBorder="1" applyAlignment="1">
      <alignment horizontal="center" vertical="top" wrapText="1"/>
    </xf>
    <xf numFmtId="2" fontId="11" fillId="0" borderId="16" xfId="0" applyNumberFormat="1" applyFont="1" applyFill="1" applyBorder="1" applyAlignment="1">
      <alignment horizontal="center" vertical="top" wrapText="1"/>
    </xf>
    <xf numFmtId="2" fontId="11" fillId="0" borderId="11" xfId="0" applyNumberFormat="1" applyFont="1" applyFill="1" applyBorder="1" applyAlignment="1">
      <alignment horizontal="center"/>
    </xf>
    <xf numFmtId="2" fontId="11" fillId="0" borderId="16" xfId="0" applyNumberFormat="1" applyFont="1" applyFill="1" applyBorder="1" applyAlignment="1">
      <alignment horizontal="center"/>
    </xf>
    <xf numFmtId="2" fontId="12" fillId="0" borderId="11" xfId="0" applyNumberFormat="1" applyFont="1" applyFill="1" applyBorder="1" applyAlignment="1">
      <alignment horizontal="center" vertical="top"/>
    </xf>
    <xf numFmtId="49" fontId="11" fillId="0" borderId="12" xfId="0" applyNumberFormat="1" applyFont="1" applyFill="1" applyBorder="1" applyAlignment="1">
      <alignment horizontal="center" vertical="top"/>
    </xf>
    <xf numFmtId="0" fontId="12" fillId="0" borderId="15" xfId="0" applyNumberFormat="1" applyFont="1" applyFill="1" applyBorder="1" applyAlignment="1">
      <alignment horizontal="center" vertical="top"/>
    </xf>
    <xf numFmtId="4" fontId="12" fillId="0" borderId="15" xfId="0" applyNumberFormat="1" applyFont="1" applyFill="1" applyBorder="1" applyAlignment="1">
      <alignment horizontal="center" vertical="top" shrinkToFit="1"/>
    </xf>
    <xf numFmtId="4" fontId="12" fillId="0" borderId="12" xfId="0" applyNumberFormat="1" applyFont="1" applyFill="1" applyBorder="1" applyAlignment="1">
      <alignment horizontal="center" vertical="top" shrinkToFit="1"/>
    </xf>
    <xf numFmtId="3" fontId="11" fillId="0" borderId="11" xfId="0" applyNumberFormat="1" applyFont="1" applyFill="1" applyBorder="1" applyAlignment="1">
      <alignment horizontal="center" vertical="top" shrinkToFit="1"/>
    </xf>
    <xf numFmtId="3" fontId="12" fillId="0" borderId="15" xfId="0" applyNumberFormat="1" applyFont="1" applyFill="1" applyBorder="1" applyAlignment="1">
      <alignment horizontal="center" vertical="top" shrinkToFit="1"/>
    </xf>
    <xf numFmtId="0" fontId="12" fillId="0" borderId="15" xfId="0" applyNumberFormat="1" applyFont="1" applyFill="1" applyBorder="1" applyAlignment="1">
      <alignment horizontal="center" vertical="top" shrinkToFit="1"/>
    </xf>
    <xf numFmtId="0" fontId="11" fillId="0" borderId="15" xfId="0" applyNumberFormat="1" applyFont="1" applyFill="1" applyBorder="1" applyAlignment="1">
      <alignment horizontal="center" vertical="top" shrinkToFit="1"/>
    </xf>
    <xf numFmtId="2" fontId="11" fillId="0" borderId="15" xfId="0" applyNumberFormat="1" applyFont="1" applyFill="1" applyBorder="1" applyAlignment="1">
      <alignment horizontal="center" vertical="top" shrinkToFit="1"/>
    </xf>
    <xf numFmtId="4" fontId="11" fillId="0" borderId="15" xfId="0" applyNumberFormat="1" applyFont="1" applyFill="1" applyBorder="1" applyAlignment="1">
      <alignment horizontal="center" vertical="top" shrinkToFit="1"/>
    </xf>
    <xf numFmtId="3" fontId="12" fillId="0" borderId="15" xfId="0" applyNumberFormat="1" applyFont="1" applyFill="1" applyBorder="1" applyAlignment="1">
      <alignment horizontal="center" vertical="top"/>
    </xf>
    <xf numFmtId="4" fontId="12" fillId="0" borderId="12" xfId="0" applyNumberFormat="1" applyFont="1" applyFill="1" applyBorder="1" applyAlignment="1">
      <alignment horizontal="center" vertical="top"/>
    </xf>
    <xf numFmtId="49" fontId="11" fillId="0" borderId="16" xfId="0" applyNumberFormat="1" applyFont="1" applyFill="1" applyBorder="1" applyAlignment="1">
      <alignment horizontal="center" vertical="top"/>
    </xf>
    <xf numFmtId="49" fontId="11" fillId="0" borderId="11" xfId="0" applyNumberFormat="1" applyFont="1" applyFill="1" applyBorder="1" applyAlignment="1">
      <alignment horizontal="center" vertical="top"/>
    </xf>
    <xf numFmtId="0" fontId="12" fillId="0" borderId="11" xfId="0" applyNumberFormat="1" applyFont="1" applyFill="1" applyBorder="1" applyAlignment="1">
      <alignment horizontal="center" vertical="top" shrinkToFit="1"/>
    </xf>
    <xf numFmtId="2" fontId="12" fillId="0" borderId="12" xfId="0" applyNumberFormat="1" applyFont="1" applyFill="1" applyBorder="1" applyAlignment="1">
      <alignment horizontal="center" vertical="top" wrapText="1"/>
    </xf>
    <xf numFmtId="4" fontId="11" fillId="0" borderId="11" xfId="0" applyNumberFormat="1" applyFont="1" applyFill="1" applyBorder="1" applyAlignment="1">
      <alignment horizontal="center" vertical="top" wrapText="1"/>
    </xf>
    <xf numFmtId="4" fontId="11" fillId="0" borderId="15" xfId="0" applyNumberFormat="1" applyFont="1" applyFill="1" applyBorder="1" applyAlignment="1">
      <alignment horizontal="center" vertical="top"/>
    </xf>
    <xf numFmtId="0" fontId="11" fillId="0" borderId="15" xfId="0" applyNumberFormat="1" applyFont="1" applyFill="1" applyBorder="1" applyAlignment="1">
      <alignment horizontal="center" vertical="top"/>
    </xf>
    <xf numFmtId="2" fontId="11" fillId="0" borderId="15" xfId="0" applyNumberFormat="1" applyFont="1" applyFill="1" applyBorder="1" applyAlignment="1">
      <alignment horizontal="center" vertical="top" wrapText="1"/>
    </xf>
    <xf numFmtId="4" fontId="11" fillId="0" borderId="15" xfId="0" applyNumberFormat="1" applyFont="1" applyFill="1" applyBorder="1" applyAlignment="1">
      <alignment horizontal="center" vertical="top" wrapText="1"/>
    </xf>
    <xf numFmtId="49" fontId="11" fillId="0" borderId="15" xfId="0" applyNumberFormat="1" applyFont="1" applyFill="1" applyBorder="1" applyAlignment="1">
      <alignment horizontal="center" vertical="top"/>
    </xf>
    <xf numFmtId="49" fontId="11" fillId="0" borderId="15" xfId="0" applyNumberFormat="1" applyFont="1" applyFill="1" applyBorder="1" applyAlignment="1">
      <alignment horizontal="left" vertical="top" wrapText="1"/>
    </xf>
    <xf numFmtId="4" fontId="12" fillId="0" borderId="16" xfId="0" applyNumberFormat="1" applyFont="1" applyFill="1" applyBorder="1" applyAlignment="1">
      <alignment horizontal="center" vertical="top"/>
    </xf>
    <xf numFmtId="4" fontId="11" fillId="0" borderId="11" xfId="0" applyNumberFormat="1" applyFont="1" applyFill="1" applyBorder="1" applyAlignment="1">
      <alignment horizontal="center" vertical="top"/>
    </xf>
    <xf numFmtId="0" fontId="12" fillId="0" borderId="13" xfId="0" applyFont="1" applyFill="1" applyBorder="1" applyAlignment="1">
      <alignment horizontal="center" vertical="top"/>
    </xf>
    <xf numFmtId="2" fontId="12" fillId="0" borderId="13" xfId="0" applyNumberFormat="1" applyFont="1" applyFill="1" applyBorder="1" applyAlignment="1">
      <alignment horizontal="center" vertical="top"/>
    </xf>
    <xf numFmtId="4" fontId="12" fillId="0" borderId="13" xfId="0" applyNumberFormat="1" applyFont="1" applyFill="1" applyBorder="1" applyAlignment="1">
      <alignment horizontal="center" vertical="top"/>
    </xf>
    <xf numFmtId="0" fontId="11" fillId="0" borderId="23" xfId="0" applyFont="1" applyFill="1" applyBorder="1" applyAlignment="1">
      <alignment horizontal="center" vertical="top"/>
    </xf>
    <xf numFmtId="2" fontId="11" fillId="0" borderId="23" xfId="0" applyNumberFormat="1" applyFont="1" applyFill="1" applyBorder="1" applyAlignment="1">
      <alignment horizontal="center" vertical="top"/>
    </xf>
    <xf numFmtId="4" fontId="11" fillId="0" borderId="23" xfId="0" applyNumberFormat="1" applyFont="1" applyFill="1" applyBorder="1" applyAlignment="1">
      <alignment horizontal="center" vertical="top"/>
    </xf>
    <xf numFmtId="0" fontId="11" fillId="0" borderId="13" xfId="0" applyFont="1" applyFill="1" applyBorder="1" applyAlignment="1">
      <alignment horizontal="center" vertical="top"/>
    </xf>
    <xf numFmtId="2" fontId="11" fillId="0" borderId="13" xfId="0" applyNumberFormat="1" applyFont="1" applyFill="1" applyBorder="1" applyAlignment="1">
      <alignment horizontal="center" vertical="top"/>
    </xf>
    <xf numFmtId="4" fontId="11" fillId="0" borderId="13" xfId="0" applyNumberFormat="1" applyFont="1" applyFill="1" applyBorder="1" applyAlignment="1">
      <alignment horizontal="center" vertical="top"/>
    </xf>
    <xf numFmtId="0" fontId="12" fillId="0" borderId="23" xfId="0" applyFont="1" applyFill="1" applyBorder="1" applyAlignment="1">
      <alignment horizontal="center" vertical="top"/>
    </xf>
    <xf numFmtId="2" fontId="12" fillId="0" borderId="23" xfId="0" applyNumberFormat="1" applyFont="1" applyFill="1" applyBorder="1" applyAlignment="1">
      <alignment horizontal="center" vertical="top"/>
    </xf>
    <xf numFmtId="0" fontId="12" fillId="0" borderId="22" xfId="0" applyFont="1" applyFill="1" applyBorder="1" applyAlignment="1">
      <alignment horizontal="center" vertical="top"/>
    </xf>
    <xf numFmtId="2" fontId="12" fillId="0" borderId="22" xfId="0" applyNumberFormat="1" applyFont="1" applyFill="1" applyBorder="1" applyAlignment="1">
      <alignment horizontal="center" vertical="top"/>
    </xf>
    <xf numFmtId="49" fontId="11" fillId="0" borderId="19" xfId="57" applyNumberFormat="1" applyFont="1" applyFill="1" applyBorder="1" applyAlignment="1">
      <alignment vertical="top" wrapText="1"/>
      <protection/>
    </xf>
    <xf numFmtId="0" fontId="12" fillId="0" borderId="17" xfId="0" applyFont="1" applyFill="1" applyBorder="1" applyAlignment="1">
      <alignment vertical="top" wrapText="1"/>
    </xf>
    <xf numFmtId="2" fontId="11" fillId="0" borderId="11" xfId="0" applyNumberFormat="1" applyFont="1" applyFill="1" applyBorder="1" applyAlignment="1">
      <alignment vertical="top" wrapText="1"/>
    </xf>
    <xf numFmtId="0" fontId="12" fillId="0" borderId="24" xfId="0" applyFont="1" applyFill="1" applyBorder="1" applyAlignment="1">
      <alignment vertical="top" wrapText="1"/>
    </xf>
    <xf numFmtId="0" fontId="11" fillId="0" borderId="17" xfId="0" applyFont="1" applyFill="1" applyBorder="1" applyAlignment="1">
      <alignment vertical="top" wrapText="1"/>
    </xf>
    <xf numFmtId="0" fontId="11" fillId="0" borderId="17" xfId="0" applyNumberFormat="1" applyFont="1" applyFill="1" applyBorder="1" applyAlignment="1">
      <alignment vertical="top" wrapText="1"/>
    </xf>
    <xf numFmtId="0" fontId="12" fillId="0" borderId="15" xfId="0" applyFont="1" applyFill="1" applyBorder="1" applyAlignment="1">
      <alignment vertical="top" wrapText="1"/>
    </xf>
    <xf numFmtId="2" fontId="11" fillId="0" borderId="17" xfId="0" applyNumberFormat="1" applyFont="1" applyFill="1" applyBorder="1" applyAlignment="1">
      <alignment vertical="top" wrapText="1"/>
    </xf>
    <xf numFmtId="0" fontId="11" fillId="0" borderId="11" xfId="0" applyNumberFormat="1" applyFont="1" applyFill="1" applyBorder="1" applyAlignment="1">
      <alignment vertical="top" wrapText="1"/>
    </xf>
    <xf numFmtId="0" fontId="12" fillId="0" borderId="11" xfId="0" applyFont="1" applyFill="1" applyBorder="1" applyAlignment="1">
      <alignment vertical="top" wrapText="1"/>
    </xf>
    <xf numFmtId="0" fontId="11" fillId="0" borderId="15" xfId="0" applyNumberFormat="1" applyFont="1" applyFill="1" applyBorder="1" applyAlignment="1">
      <alignment vertical="top" wrapText="1"/>
    </xf>
    <xf numFmtId="0" fontId="12" fillId="0" borderId="11" xfId="0" applyNumberFormat="1" applyFont="1" applyFill="1" applyBorder="1" applyAlignment="1">
      <alignment vertical="top" wrapText="1"/>
    </xf>
    <xf numFmtId="0" fontId="12" fillId="0" borderId="15" xfId="0" applyNumberFormat="1" applyFont="1" applyFill="1" applyBorder="1" applyAlignment="1">
      <alignment vertical="top" wrapText="1"/>
    </xf>
    <xf numFmtId="0" fontId="12" fillId="0" borderId="11" xfId="0" applyFont="1" applyFill="1" applyBorder="1" applyAlignment="1">
      <alignment wrapText="1"/>
    </xf>
    <xf numFmtId="0" fontId="12" fillId="0" borderId="12" xfId="0" applyFont="1" applyFill="1" applyBorder="1" applyAlignment="1">
      <alignment vertical="top" wrapText="1"/>
    </xf>
    <xf numFmtId="0" fontId="12" fillId="0" borderId="16" xfId="0" applyNumberFormat="1" applyFont="1" applyFill="1" applyBorder="1" applyAlignment="1">
      <alignment vertical="top" wrapText="1"/>
    </xf>
    <xf numFmtId="0" fontId="11" fillId="0" borderId="16" xfId="0" applyNumberFormat="1" applyFont="1" applyFill="1" applyBorder="1" applyAlignment="1">
      <alignment vertical="top" wrapText="1"/>
    </xf>
    <xf numFmtId="2" fontId="11" fillId="0" borderId="11" xfId="0" applyNumberFormat="1" applyFont="1" applyFill="1" applyBorder="1" applyAlignment="1">
      <alignment vertical="justify" wrapText="1"/>
    </xf>
    <xf numFmtId="0" fontId="25" fillId="0" borderId="11" xfId="0" applyFont="1" applyFill="1" applyBorder="1" applyAlignment="1">
      <alignment vertical="top" wrapText="1"/>
    </xf>
    <xf numFmtId="0" fontId="12" fillId="0" borderId="24" xfId="0" applyNumberFormat="1" applyFont="1" applyFill="1" applyBorder="1" applyAlignment="1">
      <alignment vertical="top" wrapText="1"/>
    </xf>
    <xf numFmtId="0" fontId="11" fillId="0" borderId="12" xfId="0" applyFont="1" applyFill="1" applyBorder="1" applyAlignment="1">
      <alignment/>
    </xf>
    <xf numFmtId="0" fontId="11" fillId="36" borderId="15" xfId="0" applyNumberFormat="1" applyFont="1" applyFill="1" applyBorder="1" applyAlignment="1">
      <alignment horizontal="center" vertical="top" wrapText="1" shrinkToFit="1"/>
    </xf>
    <xf numFmtId="49" fontId="11" fillId="0" borderId="15" xfId="0" applyNumberFormat="1" applyFont="1" applyFill="1" applyBorder="1" applyAlignment="1">
      <alignment horizontal="center" vertical="top" wrapText="1"/>
    </xf>
    <xf numFmtId="0" fontId="12" fillId="38" borderId="15" xfId="0" applyFont="1" applyFill="1" applyBorder="1" applyAlignment="1">
      <alignment horizontal="center" vertical="top"/>
    </xf>
    <xf numFmtId="0" fontId="12" fillId="38" borderId="16" xfId="0" applyFont="1" applyFill="1" applyBorder="1" applyAlignment="1">
      <alignment horizontal="center" vertical="top"/>
    </xf>
    <xf numFmtId="0" fontId="11" fillId="36" borderId="16" xfId="0" applyNumberFormat="1" applyFont="1" applyFill="1" applyBorder="1" applyAlignment="1">
      <alignment horizontal="center" vertical="top" wrapText="1" shrinkToFit="1"/>
    </xf>
    <xf numFmtId="4" fontId="94" fillId="0" borderId="11" xfId="57" applyNumberFormat="1" applyFont="1" applyFill="1" applyBorder="1" applyAlignment="1">
      <alignment horizontal="right" vertical="top" shrinkToFit="1"/>
      <protection/>
    </xf>
    <xf numFmtId="0" fontId="95" fillId="0" borderId="12" xfId="0" applyFont="1" applyFill="1" applyBorder="1" applyAlignment="1">
      <alignment horizontal="center" vertical="top"/>
    </xf>
    <xf numFmtId="0" fontId="13" fillId="0" borderId="0" xfId="57" applyFont="1" applyFill="1" applyBorder="1">
      <alignment/>
      <protection/>
    </xf>
    <xf numFmtId="0" fontId="0" fillId="0" borderId="0" xfId="0" applyAlignment="1">
      <alignment vertical="top"/>
    </xf>
    <xf numFmtId="0" fontId="0" fillId="0" borderId="0" xfId="0" applyFill="1" applyAlignment="1">
      <alignment/>
    </xf>
    <xf numFmtId="0" fontId="96" fillId="0" borderId="0" xfId="0" applyFont="1" applyAlignment="1">
      <alignment/>
    </xf>
    <xf numFmtId="0" fontId="97" fillId="0" borderId="0" xfId="0" applyFont="1" applyAlignment="1">
      <alignment vertical="center"/>
    </xf>
    <xf numFmtId="0" fontId="11" fillId="0" borderId="15" xfId="57" applyFont="1" applyFill="1" applyBorder="1" applyAlignment="1">
      <alignment horizontal="left" vertical="top" wrapText="1" shrinkToFit="1"/>
      <protection/>
    </xf>
    <xf numFmtId="0" fontId="11" fillId="0" borderId="15" xfId="57" applyFont="1" applyFill="1" applyBorder="1" applyAlignment="1">
      <alignment horizontal="center" vertical="top" wrapText="1"/>
      <protection/>
    </xf>
    <xf numFmtId="0" fontId="11" fillId="0" borderId="16" xfId="0" applyFont="1" applyFill="1" applyBorder="1" applyAlignment="1">
      <alignment/>
    </xf>
    <xf numFmtId="0" fontId="12" fillId="0" borderId="16" xfId="0" applyNumberFormat="1" applyFont="1" applyFill="1" applyBorder="1" applyAlignment="1">
      <alignment horizontal="center" vertical="top" shrinkToFit="1"/>
    </xf>
    <xf numFmtId="0" fontId="11" fillId="38" borderId="12" xfId="0" applyFont="1" applyFill="1" applyBorder="1" applyAlignment="1">
      <alignment horizontal="center" vertical="top"/>
    </xf>
    <xf numFmtId="0" fontId="11" fillId="0" borderId="15" xfId="57" applyFont="1" applyFill="1" applyBorder="1" applyAlignment="1">
      <alignment horizontal="left" vertical="top" wrapText="1"/>
      <protection/>
    </xf>
    <xf numFmtId="0" fontId="11" fillId="0" borderId="12" xfId="57" applyFont="1" applyFill="1" applyBorder="1" applyAlignment="1">
      <alignment horizontal="left" vertical="top" wrapText="1"/>
      <protection/>
    </xf>
    <xf numFmtId="14" fontId="98" fillId="0" borderId="15" xfId="57" applyNumberFormat="1" applyFont="1" applyFill="1" applyBorder="1" applyAlignment="1">
      <alignment vertical="top" wrapText="1" shrinkToFit="1"/>
      <protection/>
    </xf>
    <xf numFmtId="49" fontId="12" fillId="0" borderId="15" xfId="0" applyNumberFormat="1" applyFont="1" applyFill="1" applyBorder="1" applyAlignment="1">
      <alignment horizontal="center" vertical="top" shrinkToFit="1"/>
    </xf>
    <xf numFmtId="49" fontId="12" fillId="0" borderId="24" xfId="0" applyNumberFormat="1" applyFont="1" applyFill="1" applyBorder="1" applyAlignment="1">
      <alignment horizontal="center" vertical="top" shrinkToFit="1"/>
    </xf>
    <xf numFmtId="49" fontId="25" fillId="0" borderId="11" xfId="0" applyNumberFormat="1" applyFont="1" applyFill="1" applyBorder="1" applyAlignment="1">
      <alignment horizontal="center" vertical="top" shrinkToFit="1"/>
    </xf>
    <xf numFmtId="4" fontId="12" fillId="0" borderId="11" xfId="0" applyNumberFormat="1" applyFont="1" applyFill="1" applyBorder="1" applyAlignment="1">
      <alignment horizontal="right" vertical="top" shrinkToFit="1"/>
    </xf>
    <xf numFmtId="49" fontId="11" fillId="0" borderId="11"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shrinkToFit="1"/>
    </xf>
    <xf numFmtId="4" fontId="11" fillId="0" borderId="11" xfId="0" applyNumberFormat="1" applyFont="1" applyFill="1" applyBorder="1" applyAlignment="1">
      <alignment horizontal="right" vertical="top" shrinkToFit="1"/>
    </xf>
    <xf numFmtId="4" fontId="12" fillId="0" borderId="15" xfId="0" applyNumberFormat="1" applyFont="1" applyFill="1" applyBorder="1" applyAlignment="1">
      <alignment horizontal="right" vertical="top" shrinkToFit="1"/>
    </xf>
    <xf numFmtId="166" fontId="11" fillId="0" borderId="11" xfId="64" applyNumberFormat="1" applyFont="1" applyFill="1" applyBorder="1" applyAlignment="1">
      <alignment horizontal="center" vertical="top" shrinkToFit="1"/>
    </xf>
    <xf numFmtId="49" fontId="12" fillId="0" borderId="11" xfId="0" applyNumberFormat="1" applyFont="1" applyFill="1" applyBorder="1" applyAlignment="1">
      <alignment horizontal="center" vertical="top" shrinkToFit="1"/>
    </xf>
    <xf numFmtId="3" fontId="11" fillId="0" borderId="11" xfId="0" applyNumberFormat="1" applyFont="1" applyFill="1" applyBorder="1" applyAlignment="1">
      <alignment horizontal="center" vertical="justify" shrinkToFit="1"/>
    </xf>
    <xf numFmtId="49" fontId="11" fillId="0" borderId="15" xfId="0" applyNumberFormat="1" applyFont="1" applyFill="1" applyBorder="1" applyAlignment="1">
      <alignment horizontal="center" vertical="top" shrinkToFit="1"/>
    </xf>
    <xf numFmtId="4" fontId="11" fillId="0" borderId="15" xfId="0" applyNumberFormat="1" applyFont="1" applyFill="1" applyBorder="1" applyAlignment="1">
      <alignment horizontal="right" vertical="top" shrinkToFit="1"/>
    </xf>
    <xf numFmtId="0" fontId="12" fillId="0" borderId="25" xfId="37" applyNumberFormat="1" applyFont="1" applyFill="1" applyBorder="1" applyAlignment="1" applyProtection="1">
      <alignment vertical="top" wrapText="1"/>
      <protection/>
    </xf>
    <xf numFmtId="0" fontId="11" fillId="0" borderId="14" xfId="0" applyFont="1" applyFill="1" applyBorder="1" applyAlignment="1">
      <alignment vertical="top" wrapText="1"/>
    </xf>
    <xf numFmtId="0" fontId="11" fillId="0" borderId="0" xfId="0" applyFont="1" applyFill="1" applyBorder="1" applyAlignment="1">
      <alignment vertical="top" wrapText="1"/>
    </xf>
    <xf numFmtId="0" fontId="11" fillId="0" borderId="14" xfId="0" applyNumberFormat="1" applyFont="1" applyFill="1" applyBorder="1" applyAlignment="1">
      <alignment vertical="top" wrapText="1"/>
    </xf>
    <xf numFmtId="0" fontId="12" fillId="0" borderId="14" xfId="0" applyNumberFormat="1" applyFont="1" applyFill="1" applyBorder="1" applyAlignment="1">
      <alignment vertical="top" wrapText="1"/>
    </xf>
    <xf numFmtId="4" fontId="11" fillId="0" borderId="11" xfId="0" applyNumberFormat="1" applyFont="1" applyFill="1" applyBorder="1" applyAlignment="1">
      <alignment horizontal="right" vertical="top" wrapText="1"/>
    </xf>
    <xf numFmtId="4" fontId="11" fillId="0" borderId="16" xfId="0" applyNumberFormat="1" applyFont="1" applyFill="1" applyBorder="1" applyAlignment="1">
      <alignment horizontal="right" vertical="top" wrapText="1"/>
    </xf>
    <xf numFmtId="4" fontId="11" fillId="0" borderId="16" xfId="0" applyNumberFormat="1" applyFont="1" applyFill="1" applyBorder="1" applyAlignment="1">
      <alignment horizontal="center" vertical="top" wrapText="1"/>
    </xf>
    <xf numFmtId="4" fontId="11" fillId="0" borderId="16" xfId="0" applyNumberFormat="1" applyFont="1" applyFill="1" applyBorder="1" applyAlignment="1">
      <alignment horizontal="right" vertical="top" shrinkToFit="1"/>
    </xf>
    <xf numFmtId="4" fontId="12" fillId="0" borderId="24" xfId="0" applyNumberFormat="1" applyFont="1" applyFill="1" applyBorder="1" applyAlignment="1">
      <alignment horizontal="right" vertical="top" shrinkToFit="1"/>
    </xf>
    <xf numFmtId="49" fontId="12" fillId="0" borderId="15" xfId="0" applyNumberFormat="1" applyFont="1" applyFill="1" applyBorder="1" applyAlignment="1">
      <alignment horizontal="center" vertical="top" wrapText="1"/>
    </xf>
    <xf numFmtId="49" fontId="11" fillId="0" borderId="17" xfId="0" applyNumberFormat="1" applyFont="1" applyFill="1" applyBorder="1" applyAlignment="1">
      <alignment horizontal="center" vertical="top" shrinkToFit="1"/>
    </xf>
    <xf numFmtId="4" fontId="12" fillId="0" borderId="11" xfId="0" applyNumberFormat="1" applyFont="1" applyFill="1" applyBorder="1" applyAlignment="1">
      <alignment horizontal="center" vertical="top" shrinkToFit="1"/>
    </xf>
    <xf numFmtId="49" fontId="11" fillId="0" borderId="12" xfId="0" applyNumberFormat="1" applyFont="1" applyFill="1" applyBorder="1" applyAlignment="1">
      <alignment horizontal="center" vertical="top" shrinkToFit="1"/>
    </xf>
    <xf numFmtId="4" fontId="11" fillId="0" borderId="12" xfId="0" applyNumberFormat="1" applyFont="1" applyFill="1" applyBorder="1" applyAlignment="1">
      <alignment horizontal="right" vertical="top" shrinkToFit="1"/>
    </xf>
    <xf numFmtId="49" fontId="12" fillId="0" borderId="12" xfId="0" applyNumberFormat="1" applyFont="1" applyFill="1" applyBorder="1" applyAlignment="1">
      <alignment horizontal="center" vertical="top" shrinkToFit="1"/>
    </xf>
    <xf numFmtId="49" fontId="11" fillId="0" borderId="16" xfId="0" applyNumberFormat="1" applyFont="1" applyFill="1" applyBorder="1" applyAlignment="1">
      <alignment horizontal="center" vertical="top" shrinkToFit="1"/>
    </xf>
    <xf numFmtId="49" fontId="12" fillId="0" borderId="16" xfId="0" applyNumberFormat="1" applyFont="1" applyFill="1" applyBorder="1" applyAlignment="1">
      <alignment horizontal="center" vertical="top" shrinkToFit="1"/>
    </xf>
    <xf numFmtId="4" fontId="12" fillId="0" borderId="12" xfId="0" applyNumberFormat="1" applyFont="1" applyFill="1" applyBorder="1" applyAlignment="1">
      <alignment horizontal="right" vertical="top" shrinkToFit="1"/>
    </xf>
    <xf numFmtId="4" fontId="12" fillId="0" borderId="16" xfId="0" applyNumberFormat="1" applyFont="1" applyFill="1" applyBorder="1" applyAlignment="1">
      <alignment horizontal="right" vertical="top" shrinkToFit="1"/>
    </xf>
    <xf numFmtId="49" fontId="12" fillId="0" borderId="11" xfId="0" applyNumberFormat="1" applyFont="1" applyFill="1" applyBorder="1" applyAlignment="1">
      <alignment horizontal="center" vertical="top" wrapText="1"/>
    </xf>
    <xf numFmtId="0" fontId="11" fillId="38" borderId="11" xfId="0" applyFont="1" applyFill="1" applyBorder="1" applyAlignment="1">
      <alignment horizontal="center" vertical="center" wrapText="1"/>
    </xf>
    <xf numFmtId="0" fontId="11" fillId="38" borderId="11" xfId="0" applyFont="1" applyFill="1" applyBorder="1" applyAlignment="1">
      <alignment horizontal="center" vertical="center" shrinkToFit="1"/>
    </xf>
    <xf numFmtId="0" fontId="11" fillId="36" borderId="11" xfId="0" applyFont="1" applyFill="1" applyBorder="1" applyAlignment="1">
      <alignment horizontal="center" vertical="top" wrapText="1"/>
    </xf>
    <xf numFmtId="0" fontId="11" fillId="36" borderId="15" xfId="0" applyFont="1" applyFill="1" applyBorder="1" applyAlignment="1">
      <alignment horizontal="center" vertical="top" shrinkToFit="1"/>
    </xf>
    <xf numFmtId="0" fontId="11" fillId="36" borderId="11" xfId="0" applyFont="1" applyFill="1" applyBorder="1" applyAlignment="1">
      <alignment horizontal="center" vertical="top" shrinkToFit="1"/>
    </xf>
    <xf numFmtId="49" fontId="11" fillId="36" borderId="11" xfId="0" applyNumberFormat="1" applyFont="1" applyFill="1" applyBorder="1" applyAlignment="1">
      <alignment horizontal="center" vertical="top" shrinkToFit="1"/>
    </xf>
    <xf numFmtId="2" fontId="12" fillId="38" borderId="11" xfId="0" applyNumberFormat="1" applyFont="1" applyFill="1" applyBorder="1" applyAlignment="1">
      <alignment horizontal="left" vertical="top" shrinkToFit="1"/>
    </xf>
    <xf numFmtId="49" fontId="99" fillId="0" borderId="11" xfId="0" applyNumberFormat="1" applyFont="1" applyBorder="1" applyAlignment="1">
      <alignment vertical="top" wrapText="1"/>
    </xf>
    <xf numFmtId="49" fontId="99" fillId="0" borderId="11" xfId="0" applyNumberFormat="1" applyFont="1" applyBorder="1" applyAlignment="1">
      <alignment vertical="top"/>
    </xf>
    <xf numFmtId="49" fontId="12" fillId="36" borderId="11" xfId="0" applyNumberFormat="1" applyFont="1" applyFill="1" applyBorder="1" applyAlignment="1">
      <alignment horizontal="center" vertical="top" shrinkToFit="1"/>
    </xf>
    <xf numFmtId="49" fontId="98" fillId="0" borderId="11" xfId="0" applyNumberFormat="1" applyFont="1" applyBorder="1" applyAlignment="1">
      <alignment vertical="top" wrapText="1"/>
    </xf>
    <xf numFmtId="49" fontId="98" fillId="0" borderId="11" xfId="0" applyNumberFormat="1" applyFont="1" applyBorder="1" applyAlignment="1">
      <alignment vertical="top"/>
    </xf>
    <xf numFmtId="49" fontId="98" fillId="0" borderId="11" xfId="0" applyNumberFormat="1" applyFont="1" applyBorder="1" applyAlignment="1">
      <alignment horizontal="center" vertical="top"/>
    </xf>
    <xf numFmtId="2" fontId="11" fillId="38" borderId="11" xfId="0" applyNumberFormat="1" applyFont="1" applyFill="1" applyBorder="1" applyAlignment="1">
      <alignment horizontal="left" vertical="top"/>
    </xf>
    <xf numFmtId="2" fontId="98" fillId="0" borderId="11" xfId="0" applyNumberFormat="1" applyFont="1" applyBorder="1" applyAlignment="1">
      <alignment horizontal="left" vertical="top"/>
    </xf>
    <xf numFmtId="2" fontId="99" fillId="0" borderId="11" xfId="0" applyNumberFormat="1" applyFont="1" applyBorder="1" applyAlignment="1">
      <alignment horizontal="left" vertical="top"/>
    </xf>
    <xf numFmtId="2" fontId="12" fillId="38" borderId="11" xfId="0" applyNumberFormat="1" applyFont="1" applyFill="1" applyBorder="1" applyAlignment="1">
      <alignment horizontal="left" vertical="top"/>
    </xf>
    <xf numFmtId="0" fontId="11" fillId="36" borderId="12" xfId="0" applyNumberFormat="1" applyFont="1" applyFill="1" applyBorder="1" applyAlignment="1">
      <alignment horizontal="center" vertical="top" wrapText="1" shrinkToFit="1"/>
    </xf>
    <xf numFmtId="167" fontId="98" fillId="0" borderId="15" xfId="0" applyNumberFormat="1" applyFont="1" applyBorder="1" applyAlignment="1">
      <alignment horizontal="center" vertical="top" wrapText="1"/>
    </xf>
    <xf numFmtId="14" fontId="98" fillId="0" borderId="15" xfId="0" applyNumberFormat="1" applyFont="1" applyBorder="1" applyAlignment="1">
      <alignment vertical="top" wrapText="1"/>
    </xf>
    <xf numFmtId="0" fontId="98" fillId="0" borderId="21" xfId="0" applyFont="1" applyBorder="1" applyAlignment="1">
      <alignment vertical="top" wrapText="1"/>
    </xf>
    <xf numFmtId="167" fontId="98" fillId="0" borderId="12" xfId="0" applyNumberFormat="1" applyFont="1" applyBorder="1" applyAlignment="1">
      <alignment horizontal="center" vertical="top" wrapText="1"/>
    </xf>
    <xf numFmtId="14" fontId="98" fillId="0" borderId="12" xfId="0" applyNumberFormat="1" applyFont="1" applyBorder="1" applyAlignment="1">
      <alignment vertical="top"/>
    </xf>
    <xf numFmtId="0" fontId="98" fillId="0" borderId="26" xfId="0" applyFont="1" applyBorder="1" applyAlignment="1">
      <alignment vertical="top" wrapText="1"/>
    </xf>
    <xf numFmtId="167" fontId="98" fillId="0" borderId="16" xfId="0" applyNumberFormat="1" applyFont="1" applyBorder="1" applyAlignment="1">
      <alignment horizontal="center" vertical="top" wrapText="1"/>
    </xf>
    <xf numFmtId="14" fontId="98" fillId="0" borderId="16" xfId="0" applyNumberFormat="1" applyFont="1" applyBorder="1" applyAlignment="1">
      <alignment vertical="top"/>
    </xf>
    <xf numFmtId="0" fontId="98" fillId="0" borderId="19" xfId="0" applyFont="1" applyBorder="1" applyAlignment="1">
      <alignment vertical="top" wrapText="1"/>
    </xf>
    <xf numFmtId="0" fontId="11" fillId="0" borderId="12" xfId="0" applyFont="1" applyFill="1" applyBorder="1" applyAlignment="1">
      <alignment vertical="top"/>
    </xf>
    <xf numFmtId="0" fontId="11" fillId="0" borderId="16" xfId="0" applyFont="1" applyBorder="1" applyAlignment="1">
      <alignment vertical="top"/>
    </xf>
    <xf numFmtId="0" fontId="13" fillId="0" borderId="0" xfId="0" applyFont="1" applyFill="1" applyAlignment="1">
      <alignment horizontal="center"/>
    </xf>
    <xf numFmtId="0" fontId="18" fillId="0" borderId="0" xfId="57" applyFont="1" applyFill="1" applyAlignment="1">
      <alignment horizontal="center"/>
      <protection/>
    </xf>
    <xf numFmtId="0" fontId="0" fillId="0" borderId="27" xfId="0" applyBorder="1" applyAlignment="1">
      <alignment/>
    </xf>
    <xf numFmtId="0" fontId="91" fillId="0" borderId="0" xfId="0" applyFont="1" applyAlignment="1">
      <alignment/>
    </xf>
    <xf numFmtId="0" fontId="0" fillId="38" borderId="0" xfId="0" applyFill="1" applyAlignment="1">
      <alignment/>
    </xf>
    <xf numFmtId="0" fontId="0" fillId="0" borderId="14" xfId="0" applyBorder="1" applyAlignment="1">
      <alignment horizontal="center" vertical="top" wrapText="1"/>
    </xf>
    <xf numFmtId="0" fontId="0" fillId="0" borderId="14" xfId="0" applyBorder="1" applyAlignment="1">
      <alignment horizontal="justify" vertical="top" wrapText="1"/>
    </xf>
    <xf numFmtId="0" fontId="0" fillId="0" borderId="0" xfId="0" applyBorder="1" applyAlignment="1">
      <alignment horizontal="center" vertical="top" wrapText="1"/>
    </xf>
    <xf numFmtId="0" fontId="0" fillId="0" borderId="0" xfId="0" applyBorder="1" applyAlignment="1">
      <alignment horizontal="justify" vertical="top" wrapText="1"/>
    </xf>
    <xf numFmtId="0" fontId="0" fillId="9" borderId="0" xfId="0" applyFill="1" applyAlignment="1">
      <alignment/>
    </xf>
    <xf numFmtId="0" fontId="0" fillId="0" borderId="0" xfId="0" applyBorder="1" applyAlignment="1">
      <alignment vertical="top"/>
    </xf>
    <xf numFmtId="0" fontId="26" fillId="0" borderId="0" xfId="0" applyFont="1" applyAlignment="1">
      <alignment/>
    </xf>
    <xf numFmtId="0" fontId="26" fillId="0" borderId="27" xfId="0" applyFont="1" applyBorder="1" applyAlignment="1">
      <alignment/>
    </xf>
    <xf numFmtId="0" fontId="26" fillId="0" borderId="0" xfId="0" applyFont="1" applyBorder="1" applyAlignment="1">
      <alignment/>
    </xf>
    <xf numFmtId="0" fontId="26" fillId="0" borderId="0" xfId="0" applyFont="1" applyFill="1" applyBorder="1" applyAlignment="1">
      <alignment/>
    </xf>
    <xf numFmtId="0" fontId="0" fillId="0" borderId="14" xfId="0" applyBorder="1" applyAlignment="1">
      <alignment/>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center" vertical="top"/>
    </xf>
    <xf numFmtId="0" fontId="27" fillId="0" borderId="12" xfId="0" applyNumberFormat="1" applyFont="1" applyFill="1" applyBorder="1" applyAlignment="1" applyProtection="1">
      <alignment horizontal="center" vertical="top" wrapText="1" shrinkToFit="1"/>
      <protection locked="0"/>
    </xf>
    <xf numFmtId="14" fontId="27" fillId="0" borderId="12" xfId="0" applyNumberFormat="1" applyFont="1" applyFill="1" applyBorder="1" applyAlignment="1" applyProtection="1">
      <alignment horizontal="center" vertical="top" wrapText="1" shrinkToFit="1"/>
      <protection locked="0"/>
    </xf>
    <xf numFmtId="0" fontId="27" fillId="0" borderId="15" xfId="0" applyNumberFormat="1" applyFont="1" applyFill="1" applyBorder="1" applyAlignment="1" applyProtection="1">
      <alignment horizontal="center" vertical="top" wrapText="1" shrinkToFit="1"/>
      <protection locked="0"/>
    </xf>
    <xf numFmtId="0" fontId="27" fillId="0" borderId="16" xfId="0" applyNumberFormat="1" applyFont="1" applyFill="1" applyBorder="1" applyAlignment="1" applyProtection="1">
      <alignment horizontal="center" vertical="top" wrapText="1" shrinkToFit="1"/>
      <protection locked="0"/>
    </xf>
    <xf numFmtId="14" fontId="27" fillId="0" borderId="16" xfId="0" applyNumberFormat="1" applyFont="1" applyFill="1" applyBorder="1" applyAlignment="1" applyProtection="1">
      <alignment horizontal="center" vertical="top" wrapText="1" shrinkToFit="1"/>
      <protection locked="0"/>
    </xf>
    <xf numFmtId="0" fontId="27" fillId="0" borderId="15" xfId="0" applyNumberFormat="1" applyFont="1" applyFill="1" applyBorder="1" applyAlignment="1" applyProtection="1">
      <alignment horizontal="left" vertical="top" wrapText="1" shrinkToFit="1"/>
      <protection locked="0"/>
    </xf>
    <xf numFmtId="0" fontId="27" fillId="0" borderId="12" xfId="0" applyNumberFormat="1" applyFont="1" applyFill="1" applyBorder="1" applyAlignment="1" applyProtection="1">
      <alignment horizontal="left" vertical="top" wrapText="1" shrinkToFit="1"/>
      <protection locked="0"/>
    </xf>
    <xf numFmtId="0" fontId="27" fillId="0" borderId="15" xfId="0" applyNumberFormat="1" applyFont="1" applyFill="1" applyBorder="1" applyAlignment="1" applyProtection="1">
      <alignment vertical="top" wrapText="1" shrinkToFit="1"/>
      <protection locked="0"/>
    </xf>
    <xf numFmtId="0" fontId="27" fillId="0" borderId="12" xfId="0" applyNumberFormat="1" applyFont="1" applyFill="1" applyBorder="1" applyAlignment="1" applyProtection="1">
      <alignment vertical="top" wrapText="1" shrinkToFit="1"/>
      <protection locked="0"/>
    </xf>
    <xf numFmtId="0" fontId="12" fillId="0" borderId="12" xfId="0" applyNumberFormat="1" applyFont="1" applyFill="1" applyBorder="1" applyAlignment="1">
      <alignment horizontal="center" vertical="top"/>
    </xf>
    <xf numFmtId="4" fontId="12" fillId="0" borderId="16" xfId="0" applyNumberFormat="1" applyFont="1" applyFill="1" applyBorder="1" applyAlignment="1">
      <alignment horizontal="center" vertical="top" shrinkToFit="1"/>
    </xf>
    <xf numFmtId="3" fontId="12" fillId="0" borderId="16" xfId="0" applyNumberFormat="1" applyFont="1" applyFill="1" applyBorder="1" applyAlignment="1">
      <alignment horizontal="center" vertical="top" shrinkToFit="1"/>
    </xf>
    <xf numFmtId="4" fontId="11" fillId="0" borderId="16" xfId="0" applyNumberFormat="1" applyFont="1" applyFill="1" applyBorder="1" applyAlignment="1">
      <alignment horizontal="center" vertical="top"/>
    </xf>
    <xf numFmtId="14" fontId="11" fillId="0" borderId="12" xfId="0" applyNumberFormat="1" applyFont="1" applyFill="1" applyBorder="1" applyAlignment="1">
      <alignment vertical="top"/>
    </xf>
    <xf numFmtId="49" fontId="11" fillId="0" borderId="12" xfId="0" applyNumberFormat="1" applyFont="1" applyFill="1" applyBorder="1" applyAlignment="1">
      <alignment vertical="top" wrapText="1"/>
    </xf>
    <xf numFmtId="0" fontId="11" fillId="0" borderId="11" xfId="0" applyFont="1" applyFill="1" applyBorder="1" applyAlignment="1">
      <alignment horizontal="center" vertical="top" wrapText="1" shrinkToFit="1"/>
    </xf>
    <xf numFmtId="0" fontId="27" fillId="0" borderId="0" xfId="0" applyFont="1" applyFill="1" applyAlignment="1">
      <alignment horizontal="left" vertical="top" wrapText="1"/>
    </xf>
    <xf numFmtId="14" fontId="11" fillId="0" borderId="26" xfId="0" applyNumberFormat="1" applyFont="1" applyFill="1" applyBorder="1" applyAlignment="1">
      <alignment horizontal="center" vertical="top" wrapText="1" shrinkToFit="1"/>
    </xf>
    <xf numFmtId="14" fontId="11" fillId="0" borderId="16" xfId="0" applyNumberFormat="1" applyFont="1" applyFill="1" applyBorder="1" applyAlignment="1">
      <alignment horizontal="center" vertical="top" wrapText="1" shrinkToFit="1"/>
    </xf>
    <xf numFmtId="0" fontId="11" fillId="0" borderId="18" xfId="0" applyFont="1" applyFill="1" applyBorder="1" applyAlignment="1">
      <alignment horizontal="center" vertical="top"/>
    </xf>
    <xf numFmtId="2" fontId="11" fillId="0" borderId="18" xfId="0" applyNumberFormat="1" applyFont="1" applyFill="1" applyBorder="1" applyAlignment="1">
      <alignment horizontal="center" vertical="top"/>
    </xf>
    <xf numFmtId="4" fontId="11" fillId="0" borderId="18"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11" xfId="0" applyFont="1" applyFill="1" applyBorder="1" applyAlignment="1">
      <alignment horizontal="left" vertical="top"/>
    </xf>
    <xf numFmtId="0" fontId="11" fillId="0" borderId="12" xfId="0" applyFont="1" applyBorder="1" applyAlignment="1">
      <alignment vertical="top"/>
    </xf>
    <xf numFmtId="0" fontId="11" fillId="0" borderId="16" xfId="0" applyFont="1" applyFill="1" applyBorder="1" applyAlignment="1">
      <alignment wrapText="1"/>
    </xf>
    <xf numFmtId="49" fontId="11" fillId="0" borderId="11" xfId="0" applyNumberFormat="1" applyFont="1" applyFill="1" applyBorder="1" applyAlignment="1">
      <alignment horizontal="left" vertical="top" wrapText="1"/>
    </xf>
    <xf numFmtId="0" fontId="11" fillId="0" borderId="11" xfId="0" applyFont="1" applyBorder="1" applyAlignment="1">
      <alignment horizontal="left" vertical="center" wrapText="1"/>
    </xf>
    <xf numFmtId="0" fontId="11" fillId="0" borderId="23" xfId="0" applyFont="1" applyFill="1" applyBorder="1" applyAlignment="1">
      <alignment horizontal="left" vertical="top" wrapText="1"/>
    </xf>
    <xf numFmtId="0" fontId="11" fillId="0" borderId="16" xfId="0" applyFont="1" applyFill="1" applyBorder="1" applyAlignment="1">
      <alignment vertical="top" wrapText="1" shrinkToFit="1"/>
    </xf>
    <xf numFmtId="4" fontId="12" fillId="0" borderId="11" xfId="0" applyNumberFormat="1" applyFont="1" applyFill="1" applyBorder="1" applyAlignment="1">
      <alignment horizontal="center" vertical="center"/>
    </xf>
    <xf numFmtId="0" fontId="11" fillId="0" borderId="21" xfId="57" applyFont="1" applyFill="1" applyBorder="1" applyAlignment="1">
      <alignment horizontal="center" wrapText="1"/>
      <protection/>
    </xf>
    <xf numFmtId="0" fontId="12" fillId="0" borderId="11" xfId="0" applyFont="1" applyFill="1" applyBorder="1" applyAlignment="1">
      <alignment horizontal="center" vertical="center"/>
    </xf>
    <xf numFmtId="2" fontId="12" fillId="0" borderId="11" xfId="0" applyNumberFormat="1" applyFont="1" applyFill="1" applyBorder="1" applyAlignment="1">
      <alignment horizontal="center" vertical="center"/>
    </xf>
    <xf numFmtId="4" fontId="28" fillId="0" borderId="11" xfId="0" applyNumberFormat="1" applyFont="1" applyFill="1" applyBorder="1" applyAlignment="1">
      <alignment horizontal="center" vertical="center"/>
    </xf>
    <xf numFmtId="0" fontId="11" fillId="7" borderId="11" xfId="0" applyFont="1" applyFill="1" applyBorder="1" applyAlignment="1">
      <alignment horizontal="center" vertical="center"/>
    </xf>
    <xf numFmtId="2" fontId="12" fillId="7" borderId="11" xfId="0" applyNumberFormat="1" applyFont="1" applyFill="1" applyBorder="1" applyAlignment="1">
      <alignment horizontal="center" vertical="center"/>
    </xf>
    <xf numFmtId="1" fontId="11" fillId="7" borderId="11" xfId="57" applyNumberFormat="1" applyFont="1" applyFill="1" applyBorder="1" applyAlignment="1">
      <alignment horizontal="center" vertical="center" wrapText="1"/>
      <protection/>
    </xf>
    <xf numFmtId="4" fontId="11" fillId="0" borderId="16" xfId="0" applyNumberFormat="1" applyFont="1" applyFill="1" applyBorder="1" applyAlignment="1">
      <alignment horizontal="center" vertical="top" shrinkToFit="1"/>
    </xf>
    <xf numFmtId="0" fontId="11" fillId="0" borderId="16" xfId="0" applyNumberFormat="1" applyFont="1" applyFill="1" applyBorder="1" applyAlignment="1">
      <alignment horizontal="center" vertical="top" shrinkToFit="1"/>
    </xf>
    <xf numFmtId="0" fontId="12" fillId="0" borderId="11" xfId="0" applyNumberFormat="1" applyFont="1" applyFill="1" applyBorder="1" applyAlignment="1">
      <alignment horizontal="center" vertical="top"/>
    </xf>
    <xf numFmtId="4" fontId="11" fillId="0" borderId="16" xfId="0" applyNumberFormat="1" applyFont="1" applyFill="1" applyBorder="1" applyAlignment="1">
      <alignment horizontal="center" shrinkToFit="1"/>
    </xf>
    <xf numFmtId="4" fontId="11" fillId="0" borderId="12" xfId="0" applyNumberFormat="1" applyFont="1" applyFill="1" applyBorder="1" applyAlignment="1">
      <alignment horizontal="center" vertical="top"/>
    </xf>
    <xf numFmtId="0" fontId="100" fillId="0" borderId="11" xfId="0" applyFont="1" applyFill="1" applyBorder="1" applyAlignment="1">
      <alignment horizontal="center" vertical="top"/>
    </xf>
    <xf numFmtId="4" fontId="12" fillId="0" borderId="16" xfId="0" applyNumberFormat="1" applyFont="1" applyFill="1" applyBorder="1" applyAlignment="1">
      <alignment horizontal="center"/>
    </xf>
    <xf numFmtId="4" fontId="12" fillId="0" borderId="12" xfId="0" applyNumberFormat="1" applyFont="1" applyFill="1" applyBorder="1" applyAlignment="1">
      <alignment horizontal="center"/>
    </xf>
    <xf numFmtId="4" fontId="11" fillId="0" borderId="15" xfId="0" applyNumberFormat="1" applyFont="1" applyFill="1" applyBorder="1" applyAlignment="1">
      <alignment horizontal="center"/>
    </xf>
    <xf numFmtId="49" fontId="2" fillId="0" borderId="0" xfId="57" applyNumberFormat="1" applyFont="1" applyFill="1" applyBorder="1" applyAlignment="1">
      <alignment horizontal="left" wrapText="1"/>
      <protection/>
    </xf>
    <xf numFmtId="0" fontId="0" fillId="0" borderId="0" xfId="0" applyFont="1" applyFill="1" applyBorder="1" applyAlignment="1">
      <alignment horizontal="left" wrapText="1"/>
    </xf>
    <xf numFmtId="0" fontId="2" fillId="0" borderId="0" xfId="57" applyFont="1" applyFill="1" applyBorder="1" applyAlignment="1">
      <alignment horizontal="left" wrapText="1" shrinkToFit="1"/>
      <protection/>
    </xf>
    <xf numFmtId="0" fontId="3" fillId="0" borderId="15" xfId="57" applyFont="1" applyFill="1" applyBorder="1" applyAlignment="1">
      <alignment horizontal="center" vertical="top" wrapText="1" shrinkToFit="1"/>
      <protection/>
    </xf>
    <xf numFmtId="0" fontId="0" fillId="0" borderId="12" xfId="0" applyFill="1" applyBorder="1" applyAlignment="1">
      <alignment horizontal="center" vertical="top" wrapText="1"/>
    </xf>
    <xf numFmtId="0" fontId="0" fillId="0" borderId="16" xfId="0" applyFill="1" applyBorder="1" applyAlignment="1">
      <alignment horizontal="center" vertical="top" wrapText="1"/>
    </xf>
    <xf numFmtId="0" fontId="3" fillId="0" borderId="15" xfId="57" applyFont="1" applyFill="1" applyBorder="1" applyAlignment="1">
      <alignment horizontal="left" vertical="top" wrapText="1"/>
      <protection/>
    </xf>
    <xf numFmtId="0" fontId="0" fillId="0" borderId="12" xfId="0" applyFill="1" applyBorder="1" applyAlignment="1">
      <alignment wrapText="1"/>
    </xf>
    <xf numFmtId="0" fontId="0" fillId="0" borderId="16" xfId="0" applyFill="1" applyBorder="1" applyAlignment="1">
      <alignment wrapText="1"/>
    </xf>
    <xf numFmtId="0" fontId="3" fillId="0" borderId="15" xfId="57" applyFont="1" applyFill="1" applyBorder="1" applyAlignment="1">
      <alignment horizontal="left" vertical="top" wrapText="1" shrinkToFit="1"/>
      <protection/>
    </xf>
    <xf numFmtId="0" fontId="3" fillId="0" borderId="12" xfId="57" applyFont="1" applyFill="1" applyBorder="1" applyAlignment="1">
      <alignment horizontal="left" vertical="top" wrapText="1" shrinkToFit="1"/>
      <protection/>
    </xf>
    <xf numFmtId="0" fontId="3" fillId="0" borderId="16" xfId="57" applyFont="1" applyFill="1" applyBorder="1" applyAlignment="1">
      <alignment horizontal="left" vertical="top" wrapText="1" shrinkToFit="1"/>
      <protection/>
    </xf>
    <xf numFmtId="0" fontId="3" fillId="0" borderId="15" xfId="57" applyFont="1" applyFill="1" applyBorder="1" applyAlignment="1">
      <alignment vertical="top" wrapText="1"/>
      <protection/>
    </xf>
    <xf numFmtId="0" fontId="3" fillId="0" borderId="12" xfId="57" applyFont="1" applyFill="1" applyBorder="1" applyAlignment="1">
      <alignment vertical="top" wrapText="1"/>
      <protection/>
    </xf>
    <xf numFmtId="0" fontId="3" fillId="0" borderId="16" xfId="57" applyFont="1" applyFill="1" applyBorder="1" applyAlignment="1">
      <alignment vertical="top" wrapText="1"/>
      <protection/>
    </xf>
    <xf numFmtId="49" fontId="3" fillId="0" borderId="15" xfId="57" applyNumberFormat="1" applyFont="1" applyFill="1" applyBorder="1" applyAlignment="1">
      <alignment vertical="top" wrapText="1" shrinkToFit="1"/>
      <protection/>
    </xf>
    <xf numFmtId="49" fontId="3" fillId="0" borderId="12" xfId="57" applyNumberFormat="1" applyFont="1" applyFill="1" applyBorder="1" applyAlignment="1">
      <alignment vertical="top" wrapText="1" shrinkToFit="1"/>
      <protection/>
    </xf>
    <xf numFmtId="49" fontId="3" fillId="0" borderId="16" xfId="57" applyNumberFormat="1" applyFont="1" applyFill="1" applyBorder="1" applyAlignment="1">
      <alignment vertical="top" wrapText="1" shrinkToFit="1"/>
      <protection/>
    </xf>
    <xf numFmtId="0" fontId="6" fillId="0" borderId="15" xfId="57" applyNumberFormat="1" applyFont="1" applyFill="1" applyBorder="1" applyAlignment="1">
      <alignment vertical="top" wrapText="1"/>
      <protection/>
    </xf>
    <xf numFmtId="0" fontId="0" fillId="0" borderId="12" xfId="0" applyFill="1" applyBorder="1" applyAlignment="1">
      <alignment/>
    </xf>
    <xf numFmtId="0" fontId="0" fillId="0" borderId="16" xfId="0" applyFill="1" applyBorder="1" applyAlignment="1">
      <alignment/>
    </xf>
    <xf numFmtId="0" fontId="87" fillId="0" borderId="15" xfId="57" applyFont="1" applyFill="1" applyBorder="1" applyAlignment="1">
      <alignment vertical="top" wrapText="1"/>
      <protection/>
    </xf>
    <xf numFmtId="0" fontId="0" fillId="0" borderId="12" xfId="0" applyFill="1" applyBorder="1" applyAlignment="1">
      <alignment vertical="top" wrapText="1"/>
    </xf>
    <xf numFmtId="0" fontId="0" fillId="0" borderId="12" xfId="0" applyFill="1" applyBorder="1" applyAlignment="1">
      <alignment vertical="top" wrapText="1" shrinkToFit="1"/>
    </xf>
    <xf numFmtId="14" fontId="3" fillId="0" borderId="15" xfId="57" applyNumberFormat="1" applyFont="1" applyFill="1" applyBorder="1" applyAlignment="1">
      <alignment vertical="top" wrapText="1" shrinkToFit="1"/>
      <protection/>
    </xf>
    <xf numFmtId="0" fontId="87" fillId="0" borderId="12" xfId="0" applyFont="1" applyFill="1" applyBorder="1" applyAlignment="1">
      <alignment horizontal="center" vertical="top" wrapText="1"/>
    </xf>
    <xf numFmtId="0" fontId="87" fillId="0" borderId="16" xfId="0" applyFont="1" applyFill="1" applyBorder="1" applyAlignment="1">
      <alignment horizontal="center" vertical="top" wrapText="1"/>
    </xf>
    <xf numFmtId="0" fontId="3" fillId="0" borderId="12" xfId="57" applyFont="1" applyFill="1" applyBorder="1" applyAlignment="1">
      <alignment horizontal="left" vertical="top" wrapText="1"/>
      <protection/>
    </xf>
    <xf numFmtId="0" fontId="3" fillId="0" borderId="16" xfId="57" applyFont="1" applyFill="1" applyBorder="1" applyAlignment="1">
      <alignment horizontal="left" vertical="top" wrapText="1"/>
      <protection/>
    </xf>
    <xf numFmtId="0" fontId="6" fillId="0" borderId="15" xfId="57" applyFont="1" applyFill="1" applyBorder="1" applyAlignment="1">
      <alignment vertical="top" wrapText="1"/>
      <protection/>
    </xf>
    <xf numFmtId="0" fontId="6" fillId="0" borderId="16" xfId="57" applyFont="1" applyFill="1" applyBorder="1" applyAlignment="1">
      <alignment vertical="top" wrapText="1"/>
      <protection/>
    </xf>
    <xf numFmtId="0" fontId="3" fillId="0" borderId="15" xfId="57" applyFont="1" applyFill="1" applyBorder="1" applyAlignment="1">
      <alignment vertical="top" wrapText="1" shrinkToFit="1"/>
      <protection/>
    </xf>
    <xf numFmtId="0" fontId="3" fillId="0" borderId="16" xfId="57" applyFont="1" applyFill="1" applyBorder="1" applyAlignment="1">
      <alignment vertical="top" wrapText="1" shrinkToFit="1"/>
      <protection/>
    </xf>
    <xf numFmtId="14" fontId="3" fillId="0" borderId="16" xfId="57" applyNumberFormat="1" applyFont="1" applyFill="1" applyBorder="1" applyAlignment="1">
      <alignment vertical="top" wrapText="1" shrinkToFit="1"/>
      <protection/>
    </xf>
    <xf numFmtId="49" fontId="3" fillId="0" borderId="15" xfId="57" applyNumberFormat="1" applyFont="1" applyFill="1" applyBorder="1" applyAlignment="1">
      <alignment horizontal="center" vertical="top" wrapText="1" shrinkToFit="1"/>
      <protection/>
    </xf>
    <xf numFmtId="49" fontId="3" fillId="0" borderId="12" xfId="57" applyNumberFormat="1" applyFont="1" applyFill="1" applyBorder="1" applyAlignment="1">
      <alignment horizontal="center" vertical="top" wrapText="1" shrinkToFit="1"/>
      <protection/>
    </xf>
    <xf numFmtId="0" fontId="3" fillId="0" borderId="12" xfId="57" applyFont="1" applyFill="1" applyBorder="1" applyAlignment="1">
      <alignment horizontal="center" vertical="top" wrapText="1" shrinkToFit="1"/>
      <protection/>
    </xf>
    <xf numFmtId="49" fontId="3" fillId="0" borderId="15" xfId="57" applyNumberFormat="1" applyFont="1" applyFill="1" applyBorder="1" applyAlignment="1">
      <alignment horizontal="center" vertical="top" wrapText="1"/>
      <protection/>
    </xf>
    <xf numFmtId="49" fontId="3" fillId="0" borderId="16" xfId="57" applyNumberFormat="1" applyFont="1" applyFill="1" applyBorder="1" applyAlignment="1">
      <alignment horizontal="center" vertical="top" wrapText="1"/>
      <protection/>
    </xf>
    <xf numFmtId="0" fontId="3" fillId="0" borderId="15" xfId="57" applyFont="1" applyFill="1" applyBorder="1" applyAlignment="1">
      <alignment horizontal="center" vertical="top" wrapText="1"/>
      <protection/>
    </xf>
    <xf numFmtId="0" fontId="3" fillId="0" borderId="16" xfId="57" applyFont="1" applyFill="1" applyBorder="1" applyAlignment="1">
      <alignment horizontal="center" vertical="top" wrapText="1"/>
      <protection/>
    </xf>
    <xf numFmtId="49" fontId="3" fillId="0" borderId="16" xfId="57" applyNumberFormat="1" applyFont="1" applyFill="1" applyBorder="1" applyAlignment="1">
      <alignment horizontal="center" vertical="top" wrapText="1" shrinkToFit="1"/>
      <protection/>
    </xf>
    <xf numFmtId="49" fontId="3" fillId="0" borderId="22" xfId="57" applyNumberFormat="1" applyFont="1" applyFill="1" applyBorder="1" applyAlignment="1">
      <alignment horizontal="center" vertical="top" wrapText="1"/>
      <protection/>
    </xf>
    <xf numFmtId="0" fontId="0" fillId="0" borderId="18" xfId="0" applyFill="1" applyBorder="1" applyAlignment="1">
      <alignment horizontal="center" vertical="top" wrapText="1"/>
    </xf>
    <xf numFmtId="0" fontId="0" fillId="0" borderId="23" xfId="0" applyFill="1" applyBorder="1" applyAlignment="1">
      <alignment horizontal="center" vertical="top" wrapText="1"/>
    </xf>
    <xf numFmtId="0" fontId="0" fillId="0" borderId="12" xfId="0" applyFill="1" applyBorder="1" applyAlignment="1">
      <alignment horizontal="left" vertical="top" wrapText="1"/>
    </xf>
    <xf numFmtId="0" fontId="0" fillId="0" borderId="16" xfId="0" applyBorder="1" applyAlignment="1">
      <alignment horizontal="left" vertical="top" wrapText="1"/>
    </xf>
    <xf numFmtId="0" fontId="0" fillId="0" borderId="16" xfId="0" applyFill="1" applyBorder="1" applyAlignment="1">
      <alignment vertical="top" wrapText="1"/>
    </xf>
    <xf numFmtId="0" fontId="3" fillId="0" borderId="16" xfId="57" applyFont="1" applyFill="1" applyBorder="1" applyAlignment="1">
      <alignment horizontal="center" vertical="top" wrapText="1" shrinkToFit="1"/>
      <protection/>
    </xf>
    <xf numFmtId="0" fontId="3" fillId="0" borderId="12" xfId="57" applyFont="1" applyFill="1" applyBorder="1" applyAlignment="1">
      <alignment horizontal="center" vertical="top" wrapText="1"/>
      <protection/>
    </xf>
    <xf numFmtId="0" fontId="87" fillId="0" borderId="15" xfId="57" applyFont="1" applyFill="1" applyBorder="1" applyAlignment="1">
      <alignment horizontal="left" vertical="top" wrapText="1" shrinkToFit="1"/>
      <protection/>
    </xf>
    <xf numFmtId="0" fontId="87" fillId="0" borderId="16" xfId="57" applyFont="1" applyFill="1" applyBorder="1" applyAlignment="1">
      <alignment horizontal="left" vertical="top" wrapText="1" shrinkToFit="1"/>
      <protection/>
    </xf>
    <xf numFmtId="0" fontId="90" fillId="0" borderId="15" xfId="57" applyFont="1" applyFill="1" applyBorder="1" applyAlignment="1">
      <alignment vertical="top" wrapText="1"/>
      <protection/>
    </xf>
    <xf numFmtId="0" fontId="90" fillId="0" borderId="16" xfId="57" applyFont="1" applyFill="1" applyBorder="1" applyAlignment="1">
      <alignment vertical="top" wrapText="1"/>
      <protection/>
    </xf>
    <xf numFmtId="0" fontId="87" fillId="0" borderId="15" xfId="57" applyFont="1" applyFill="1" applyBorder="1" applyAlignment="1">
      <alignment vertical="top" wrapText="1" shrinkToFit="1"/>
      <protection/>
    </xf>
    <xf numFmtId="0" fontId="87" fillId="0" borderId="16" xfId="57" applyFont="1" applyFill="1" applyBorder="1" applyAlignment="1">
      <alignment vertical="top" wrapText="1" shrinkToFit="1"/>
      <protection/>
    </xf>
    <xf numFmtId="0" fontId="3" fillId="0" borderId="11" xfId="57" applyFont="1" applyFill="1" applyBorder="1" applyAlignment="1">
      <alignment horizontal="center" vertical="top" wrapText="1"/>
      <protection/>
    </xf>
    <xf numFmtId="0" fontId="3" fillId="0" borderId="22" xfId="57" applyFont="1" applyFill="1" applyBorder="1" applyAlignment="1">
      <alignment horizontal="center" wrapText="1"/>
      <protection/>
    </xf>
    <xf numFmtId="0" fontId="3" fillId="0" borderId="28" xfId="57" applyFont="1" applyFill="1" applyBorder="1" applyAlignment="1">
      <alignment horizontal="center" wrapText="1"/>
      <protection/>
    </xf>
    <xf numFmtId="0" fontId="3" fillId="0" borderId="21" xfId="57" applyFont="1" applyFill="1" applyBorder="1" applyAlignment="1">
      <alignment horizontal="center" wrapText="1"/>
      <protection/>
    </xf>
    <xf numFmtId="0" fontId="6" fillId="0" borderId="15" xfId="57" applyFont="1" applyFill="1" applyBorder="1" applyAlignment="1">
      <alignment horizontal="left" vertical="top" wrapText="1"/>
      <protection/>
    </xf>
    <xf numFmtId="0" fontId="6" fillId="0" borderId="12" xfId="57" applyFont="1" applyFill="1" applyBorder="1" applyAlignment="1">
      <alignment horizontal="left" vertical="top" wrapText="1"/>
      <protection/>
    </xf>
    <xf numFmtId="0" fontId="6" fillId="0" borderId="16" xfId="57" applyFont="1" applyFill="1" applyBorder="1" applyAlignment="1">
      <alignment horizontal="left" vertical="top" wrapText="1"/>
      <protection/>
    </xf>
    <xf numFmtId="14" fontId="6" fillId="0" borderId="15" xfId="57" applyNumberFormat="1" applyFont="1" applyFill="1" applyBorder="1" applyAlignment="1">
      <alignment horizontal="left" vertical="top" wrapText="1"/>
      <protection/>
    </xf>
    <xf numFmtId="14" fontId="6" fillId="0" borderId="12" xfId="57" applyNumberFormat="1" applyFont="1" applyFill="1" applyBorder="1" applyAlignment="1">
      <alignment horizontal="left" vertical="top" wrapText="1"/>
      <protection/>
    </xf>
    <xf numFmtId="14" fontId="6" fillId="0" borderId="16" xfId="57" applyNumberFormat="1" applyFont="1" applyFill="1" applyBorder="1" applyAlignment="1">
      <alignment horizontal="left" vertical="top" wrapText="1"/>
      <protection/>
    </xf>
    <xf numFmtId="0" fontId="3" fillId="0" borderId="13" xfId="57" applyFont="1" applyFill="1" applyBorder="1" applyAlignment="1">
      <alignment horizontal="center" vertical="center"/>
      <protection/>
    </xf>
    <xf numFmtId="0" fontId="3" fillId="0" borderId="17" xfId="57" applyFont="1" applyFill="1" applyBorder="1" applyAlignment="1">
      <alignment horizontal="center" vertical="center"/>
      <protection/>
    </xf>
    <xf numFmtId="0" fontId="3" fillId="0" borderId="15" xfId="57" applyFont="1" applyFill="1" applyBorder="1" applyAlignment="1">
      <alignment horizontal="center" vertical="center"/>
      <protection/>
    </xf>
    <xf numFmtId="0" fontId="3" fillId="0" borderId="12" xfId="57" applyFont="1" applyFill="1" applyBorder="1" applyAlignment="1">
      <alignment horizontal="center" vertical="center"/>
      <protection/>
    </xf>
    <xf numFmtId="0" fontId="3" fillId="0" borderId="15" xfId="57" applyFont="1" applyFill="1" applyBorder="1" applyAlignment="1">
      <alignment horizontal="center" vertical="center" wrapText="1"/>
      <protection/>
    </xf>
    <xf numFmtId="0" fontId="3" fillId="0" borderId="12" xfId="57" applyFont="1" applyFill="1" applyBorder="1" applyAlignment="1">
      <alignment horizontal="center" vertical="center" wrapText="1"/>
      <protection/>
    </xf>
    <xf numFmtId="0" fontId="0" fillId="0" borderId="12" xfId="0" applyBorder="1" applyAlignment="1">
      <alignment horizontal="center" vertical="top" wrapText="1"/>
    </xf>
    <xf numFmtId="0" fontId="0" fillId="0" borderId="16" xfId="0" applyBorder="1" applyAlignment="1">
      <alignment horizontal="center" vertical="top" wrapText="1"/>
    </xf>
    <xf numFmtId="49" fontId="3" fillId="0" borderId="11" xfId="57" applyNumberFormat="1" applyFont="1" applyFill="1" applyBorder="1" applyAlignment="1">
      <alignment horizontal="center" vertical="top"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18" xfId="57" applyFont="1" applyFill="1" applyBorder="1" applyAlignment="1">
      <alignment horizontal="center" vertical="center" wrapText="1"/>
      <protection/>
    </xf>
    <xf numFmtId="0" fontId="0" fillId="0" borderId="0" xfId="57" applyFill="1" applyAlignment="1">
      <alignment horizontal="right" vertical="center" wrapText="1"/>
      <protection/>
    </xf>
    <xf numFmtId="0" fontId="2" fillId="0" borderId="0" xfId="57" applyFont="1" applyFill="1" applyBorder="1" applyAlignment="1">
      <alignment horizontal="center" vertical="center" wrapText="1"/>
      <protection/>
    </xf>
    <xf numFmtId="0" fontId="7" fillId="0" borderId="13" xfId="57" applyFont="1" applyFill="1" applyBorder="1" applyAlignment="1">
      <alignment horizontal="center" vertical="center" wrapText="1"/>
      <protection/>
    </xf>
    <xf numFmtId="0" fontId="7" fillId="0" borderId="14" xfId="57" applyFont="1" applyFill="1" applyBorder="1" applyAlignment="1">
      <alignment horizontal="center" vertical="center" wrapText="1"/>
      <protection/>
    </xf>
    <xf numFmtId="0" fontId="0" fillId="0" borderId="14" xfId="0" applyBorder="1" applyAlignment="1">
      <alignment horizontal="center" vertical="center"/>
    </xf>
    <xf numFmtId="0" fontId="26" fillId="0" borderId="1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2" xfId="0" applyFont="1" applyFill="1" applyBorder="1" applyAlignment="1">
      <alignment horizontal="center" vertical="center" wrapText="1" shrinkToFit="1"/>
    </xf>
    <xf numFmtId="0" fontId="26" fillId="0" borderId="16" xfId="0" applyFont="1" applyFill="1" applyBorder="1" applyAlignment="1">
      <alignment horizontal="center" vertical="center" wrapText="1" shrinkToFit="1"/>
    </xf>
    <xf numFmtId="0"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14" fontId="11" fillId="0" borderId="15" xfId="0" applyNumberFormat="1"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14" fontId="11" fillId="0" borderId="15" xfId="0" applyNumberFormat="1" applyFont="1" applyFill="1" applyBorder="1" applyAlignment="1">
      <alignment vertical="center" wrapText="1"/>
    </xf>
    <xf numFmtId="0" fontId="11" fillId="0" borderId="11" xfId="57" applyFont="1" applyFill="1" applyBorder="1" applyAlignment="1">
      <alignment horizontal="left" vertical="top" wrapText="1"/>
      <protection/>
    </xf>
    <xf numFmtId="0" fontId="11" fillId="0" borderId="15" xfId="57" applyFont="1" applyFill="1" applyBorder="1" applyAlignment="1">
      <alignment horizontal="left" vertical="top" wrapText="1"/>
      <protection/>
    </xf>
    <xf numFmtId="0" fontId="11" fillId="0" borderId="15" xfId="0" applyFont="1" applyBorder="1" applyAlignment="1">
      <alignment horizontal="center" vertical="top"/>
    </xf>
    <xf numFmtId="0" fontId="11" fillId="0" borderId="12" xfId="0" applyFont="1" applyBorder="1" applyAlignment="1">
      <alignment horizontal="center" vertical="top"/>
    </xf>
    <xf numFmtId="0" fontId="11" fillId="0" borderId="15" xfId="57" applyFont="1" applyFill="1" applyBorder="1" applyAlignment="1">
      <alignment horizontal="center" vertical="top" wrapText="1"/>
      <protection/>
    </xf>
    <xf numFmtId="0" fontId="11" fillId="0" borderId="12" xfId="57" applyFont="1" applyFill="1" applyBorder="1" applyAlignment="1">
      <alignment horizontal="center" vertical="top" wrapText="1"/>
      <protection/>
    </xf>
    <xf numFmtId="14" fontId="11" fillId="0" borderId="15" xfId="57" applyNumberFormat="1" applyFont="1" applyFill="1" applyBorder="1" applyAlignment="1">
      <alignment horizontal="center" vertical="top" wrapText="1" shrinkToFit="1"/>
      <protection/>
    </xf>
    <xf numFmtId="14" fontId="11" fillId="0" borderId="12" xfId="57" applyNumberFormat="1" applyFont="1" applyFill="1" applyBorder="1" applyAlignment="1">
      <alignment horizontal="center" vertical="top" wrapText="1" shrinkToFit="1"/>
      <protection/>
    </xf>
    <xf numFmtId="0" fontId="11" fillId="0" borderId="15" xfId="57" applyFont="1" applyFill="1" applyBorder="1" applyAlignment="1">
      <alignment horizontal="center" vertical="top" wrapText="1" shrinkToFit="1"/>
      <protection/>
    </xf>
    <xf numFmtId="0" fontId="11" fillId="0" borderId="12" xfId="57" applyFont="1" applyFill="1" applyBorder="1" applyAlignment="1">
      <alignment horizontal="center" vertical="top" wrapText="1" shrinkToFit="1"/>
      <protection/>
    </xf>
    <xf numFmtId="0" fontId="11" fillId="36" borderId="12" xfId="0" applyFont="1" applyFill="1" applyBorder="1" applyAlignment="1">
      <alignment horizontal="left" vertical="top" wrapText="1" shrinkToFit="1"/>
    </xf>
    <xf numFmtId="0" fontId="11" fillId="36" borderId="15" xfId="0" applyFont="1" applyFill="1" applyBorder="1" applyAlignment="1">
      <alignment horizontal="left" vertical="top" wrapText="1" shrinkToFit="1"/>
    </xf>
    <xf numFmtId="0" fontId="11" fillId="36" borderId="12" xfId="0" applyFont="1" applyFill="1" applyBorder="1" applyAlignment="1">
      <alignment horizontal="center" vertical="top" wrapText="1" shrinkToFit="1"/>
    </xf>
    <xf numFmtId="0" fontId="98" fillId="0" borderId="15" xfId="57" applyFont="1" applyFill="1" applyBorder="1" applyAlignment="1">
      <alignment vertical="top" wrapText="1"/>
      <protection/>
    </xf>
    <xf numFmtId="0" fontId="98" fillId="0" borderId="16" xfId="57" applyFont="1" applyFill="1" applyBorder="1" applyAlignment="1">
      <alignment vertical="top" wrapText="1"/>
      <protection/>
    </xf>
    <xf numFmtId="14" fontId="98" fillId="0" borderId="15" xfId="57" applyNumberFormat="1" applyFont="1" applyFill="1" applyBorder="1" applyAlignment="1">
      <alignment vertical="top" wrapText="1" shrinkToFit="1"/>
      <protection/>
    </xf>
    <xf numFmtId="0" fontId="98" fillId="0" borderId="16" xfId="57" applyFont="1" applyFill="1" applyBorder="1" applyAlignment="1">
      <alignment vertical="top" wrapText="1" shrinkToFit="1"/>
      <protection/>
    </xf>
    <xf numFmtId="0" fontId="11" fillId="0" borderId="15" xfId="57" applyFont="1" applyFill="1" applyBorder="1" applyAlignment="1">
      <alignment vertical="top" wrapText="1" shrinkToFit="1"/>
      <protection/>
    </xf>
    <xf numFmtId="0" fontId="11" fillId="0" borderId="16" xfId="57" applyFont="1" applyFill="1" applyBorder="1" applyAlignment="1">
      <alignment vertical="top" wrapText="1" shrinkToFit="1"/>
      <protection/>
    </xf>
    <xf numFmtId="0" fontId="101" fillId="0" borderId="13" xfId="34" applyNumberFormat="1" applyFont="1" applyFill="1" applyBorder="1" applyAlignment="1" applyProtection="1">
      <alignment horizontal="center" vertical="center" wrapText="1"/>
      <protection/>
    </xf>
    <xf numFmtId="0" fontId="11" fillId="0" borderId="22" xfId="57" applyFont="1" applyFill="1" applyBorder="1" applyAlignment="1">
      <alignment horizontal="center" wrapText="1"/>
      <protection/>
    </xf>
    <xf numFmtId="0" fontId="11" fillId="0" borderId="28" xfId="57" applyFont="1" applyFill="1" applyBorder="1" applyAlignment="1">
      <alignment horizontal="center" wrapText="1"/>
      <protection/>
    </xf>
    <xf numFmtId="0" fontId="11" fillId="0" borderId="21" xfId="57" applyFont="1" applyFill="1" applyBorder="1" applyAlignment="1">
      <alignment horizontal="center" wrapText="1"/>
      <protection/>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49" fontId="11" fillId="0" borderId="11" xfId="57" applyNumberFormat="1" applyFont="1" applyFill="1" applyBorder="1" applyAlignment="1">
      <alignment horizontal="center" vertical="top" wrapText="1"/>
      <protection/>
    </xf>
    <xf numFmtId="49" fontId="11" fillId="0" borderId="15" xfId="57" applyNumberFormat="1" applyFont="1" applyFill="1" applyBorder="1" applyAlignment="1">
      <alignment horizontal="center" vertical="top" wrapText="1"/>
      <protection/>
    </xf>
    <xf numFmtId="0" fontId="11" fillId="0" borderId="15" xfId="57" applyFont="1" applyFill="1" applyBorder="1" applyAlignment="1">
      <alignment horizontal="center" vertical="center" wrapText="1"/>
      <protection/>
    </xf>
    <xf numFmtId="0" fontId="11" fillId="0" borderId="12" xfId="57" applyFont="1" applyFill="1" applyBorder="1" applyAlignment="1">
      <alignment horizontal="center" vertical="center" wrapText="1"/>
      <protection/>
    </xf>
    <xf numFmtId="0" fontId="11" fillId="0" borderId="11" xfId="57" applyFont="1" applyFill="1" applyBorder="1" applyAlignment="1">
      <alignment horizontal="center" vertical="top" wrapText="1"/>
      <protection/>
    </xf>
    <xf numFmtId="0" fontId="22" fillId="0" borderId="0" xfId="57" applyFont="1" applyFill="1" applyBorder="1" applyAlignment="1">
      <alignment horizontal="center" vertical="center" wrapText="1"/>
      <protection/>
    </xf>
    <xf numFmtId="0" fontId="17" fillId="39" borderId="13" xfId="57" applyFont="1" applyFill="1" applyBorder="1" applyAlignment="1">
      <alignment horizontal="center" vertical="center" wrapText="1"/>
      <protection/>
    </xf>
    <xf numFmtId="0" fontId="17" fillId="39" borderId="14" xfId="57" applyFont="1" applyFill="1" applyBorder="1" applyAlignment="1">
      <alignment horizontal="center" vertical="center" wrapText="1"/>
      <protection/>
    </xf>
    <xf numFmtId="0" fontId="24" fillId="39" borderId="14" xfId="0" applyFont="1" applyFill="1" applyBorder="1" applyAlignment="1">
      <alignment horizontal="center" vertical="center"/>
    </xf>
    <xf numFmtId="0" fontId="24" fillId="39" borderId="17" xfId="0" applyFont="1" applyFill="1" applyBorder="1" applyAlignment="1">
      <alignment horizontal="center" vertical="center"/>
    </xf>
    <xf numFmtId="0" fontId="11" fillId="0" borderId="13" xfId="0" applyFont="1" applyBorder="1" applyAlignment="1">
      <alignment horizontal="center" vertical="top" wrapText="1"/>
    </xf>
    <xf numFmtId="0" fontId="11" fillId="0" borderId="17" xfId="0" applyFont="1" applyBorder="1" applyAlignment="1">
      <alignment horizontal="center" vertical="top" wrapText="1"/>
    </xf>
    <xf numFmtId="164" fontId="17" fillId="39" borderId="13" xfId="0" applyNumberFormat="1" applyFont="1" applyFill="1" applyBorder="1" applyAlignment="1">
      <alignment horizontal="center" vertical="center"/>
    </xf>
    <xf numFmtId="164" fontId="17" fillId="39" borderId="14" xfId="0" applyNumberFormat="1" applyFont="1" applyFill="1" applyBorder="1" applyAlignment="1">
      <alignment horizontal="center" vertical="center"/>
    </xf>
    <xf numFmtId="164" fontId="17" fillId="39" borderId="17" xfId="0" applyNumberFormat="1" applyFont="1" applyFill="1" applyBorder="1" applyAlignment="1">
      <alignment horizontal="center" vertical="center"/>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2"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12" xfId="0" applyFont="1" applyBorder="1" applyAlignment="1">
      <alignment horizontal="center" vertical="center"/>
    </xf>
    <xf numFmtId="0" fontId="11" fillId="0" borderId="16" xfId="0" applyFont="1" applyBorder="1" applyAlignment="1">
      <alignment horizontal="center" vertical="top"/>
    </xf>
    <xf numFmtId="0" fontId="11" fillId="0" borderId="12" xfId="0" applyFont="1" applyBorder="1" applyAlignment="1">
      <alignment horizontal="center" vertical="top" wrapText="1"/>
    </xf>
    <xf numFmtId="0" fontId="11" fillId="36" borderId="15" xfId="0" applyFont="1" applyFill="1" applyBorder="1" applyAlignment="1">
      <alignment horizontal="center" vertical="top" wrapText="1" shrinkToFit="1"/>
    </xf>
    <xf numFmtId="49" fontId="11" fillId="0" borderId="15"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2" fontId="12" fillId="0" borderId="15" xfId="0" applyNumberFormat="1" applyFont="1" applyFill="1" applyBorder="1" applyAlignment="1">
      <alignment horizontal="center" vertical="top" shrinkToFit="1"/>
    </xf>
    <xf numFmtId="0" fontId="12" fillId="0" borderId="12" xfId="0" applyNumberFormat="1" applyFont="1" applyFill="1" applyBorder="1" applyAlignment="1">
      <alignment horizontal="center" vertical="top" shrinkToFit="1"/>
    </xf>
    <xf numFmtId="0" fontId="11" fillId="0" borderId="16" xfId="0" applyFont="1" applyBorder="1" applyAlignment="1">
      <alignment horizontal="center" vertical="center"/>
    </xf>
    <xf numFmtId="2" fontId="12" fillId="0" borderId="15" xfId="0" applyNumberFormat="1" applyFont="1" applyFill="1" applyBorder="1" applyAlignment="1">
      <alignment horizontal="center" vertical="top"/>
    </xf>
    <xf numFmtId="0" fontId="11" fillId="0" borderId="16" xfId="0" applyFont="1" applyFill="1" applyBorder="1" applyAlignment="1">
      <alignment horizontal="center" vertical="top"/>
    </xf>
    <xf numFmtId="0" fontId="27" fillId="0" borderId="15" xfId="0" applyNumberFormat="1" applyFont="1" applyFill="1" applyBorder="1" applyAlignment="1" applyProtection="1">
      <alignment horizontal="center" vertical="top" wrapText="1" shrinkToFit="1"/>
      <protection locked="0"/>
    </xf>
    <xf numFmtId="0" fontId="27" fillId="0" borderId="12" xfId="0" applyNumberFormat="1" applyFont="1" applyFill="1" applyBorder="1" applyAlignment="1" applyProtection="1">
      <alignment horizontal="center" vertical="top" wrapText="1" shrinkToFit="1"/>
      <protection locked="0"/>
    </xf>
    <xf numFmtId="0" fontId="27" fillId="0" borderId="16" xfId="0" applyNumberFormat="1" applyFont="1" applyFill="1" applyBorder="1" applyAlignment="1" applyProtection="1">
      <alignment horizontal="center" vertical="top" wrapText="1" shrinkToFit="1"/>
      <protection locked="0"/>
    </xf>
    <xf numFmtId="14" fontId="27" fillId="0" borderId="15" xfId="0" applyNumberFormat="1" applyFont="1" applyFill="1" applyBorder="1" applyAlignment="1" applyProtection="1">
      <alignment horizontal="center" vertical="top" wrapText="1" shrinkToFit="1"/>
      <protection locked="0"/>
    </xf>
    <xf numFmtId="14" fontId="27" fillId="0" borderId="12" xfId="0" applyNumberFormat="1" applyFont="1" applyFill="1" applyBorder="1" applyAlignment="1" applyProtection="1">
      <alignment horizontal="center" vertical="top" wrapText="1" shrinkToFit="1"/>
      <protection locked="0"/>
    </xf>
    <xf numFmtId="14" fontId="27" fillId="0" borderId="16" xfId="0" applyNumberFormat="1" applyFont="1" applyFill="1" applyBorder="1" applyAlignment="1" applyProtection="1">
      <alignment horizontal="center" vertical="top" wrapText="1" shrinkToFit="1"/>
      <protection locked="0"/>
    </xf>
    <xf numFmtId="0" fontId="27" fillId="0" borderId="15" xfId="0" applyNumberFormat="1" applyFont="1" applyFill="1" applyBorder="1" applyAlignment="1" applyProtection="1">
      <alignment horizontal="left" vertical="top" wrapText="1" shrinkToFit="1"/>
      <protection locked="0"/>
    </xf>
    <xf numFmtId="0" fontId="27" fillId="0" borderId="12" xfId="0" applyNumberFormat="1" applyFont="1" applyFill="1" applyBorder="1" applyAlignment="1" applyProtection="1">
      <alignment horizontal="left" vertical="top" wrapText="1" shrinkToFit="1"/>
      <protection locked="0"/>
    </xf>
    <xf numFmtId="49" fontId="11" fillId="0" borderId="15" xfId="0" applyNumberFormat="1" applyFont="1" applyBorder="1" applyAlignment="1">
      <alignment horizontal="center" vertical="top"/>
    </xf>
    <xf numFmtId="49" fontId="11" fillId="0" borderId="12" xfId="0" applyNumberFormat="1" applyFont="1" applyBorder="1" applyAlignment="1">
      <alignment horizontal="center" vertical="top"/>
    </xf>
    <xf numFmtId="49" fontId="11" fillId="0" borderId="16" xfId="0" applyNumberFormat="1" applyFont="1" applyBorder="1" applyAlignment="1">
      <alignment horizontal="center" vertical="top"/>
    </xf>
    <xf numFmtId="0" fontId="12" fillId="0" borderId="15" xfId="0" applyFont="1" applyFill="1" applyBorder="1" applyAlignment="1">
      <alignment horizontal="center" vertical="top"/>
    </xf>
    <xf numFmtId="0" fontId="12" fillId="0" borderId="16" xfId="0" applyFont="1" applyFill="1" applyBorder="1" applyAlignment="1">
      <alignment horizontal="center" vertical="top"/>
    </xf>
    <xf numFmtId="0" fontId="11" fillId="0" borderId="15" xfId="0" applyNumberFormat="1" applyFont="1" applyBorder="1" applyAlignment="1">
      <alignment horizontal="left" vertical="top" wrapText="1"/>
    </xf>
    <xf numFmtId="0" fontId="11" fillId="0" borderId="16" xfId="0" applyNumberFormat="1" applyFont="1" applyBorder="1" applyAlignment="1">
      <alignment horizontal="left" vertical="top" wrapText="1"/>
    </xf>
    <xf numFmtId="0" fontId="26" fillId="0" borderId="16" xfId="0" applyFont="1" applyBorder="1" applyAlignment="1">
      <alignment horizontal="center" vertical="top"/>
    </xf>
    <xf numFmtId="49" fontId="17" fillId="39" borderId="13" xfId="0" applyNumberFormat="1" applyFont="1" applyFill="1" applyBorder="1" applyAlignment="1">
      <alignment horizontal="center" vertical="center" wrapText="1"/>
    </xf>
    <xf numFmtId="49" fontId="17" fillId="39" borderId="14" xfId="0" applyNumberFormat="1" applyFont="1" applyFill="1" applyBorder="1" applyAlignment="1">
      <alignment horizontal="center" vertical="center" wrapText="1"/>
    </xf>
    <xf numFmtId="49" fontId="17" fillId="39" borderId="17" xfId="0" applyNumberFormat="1" applyFont="1" applyFill="1" applyBorder="1" applyAlignment="1">
      <alignment horizontal="center" vertical="center" wrapText="1"/>
    </xf>
    <xf numFmtId="0" fontId="18" fillId="0" borderId="15"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1" fillId="0" borderId="13" xfId="0" applyFont="1" applyBorder="1" applyAlignment="1">
      <alignment horizontal="center" vertical="top"/>
    </xf>
    <xf numFmtId="0" fontId="11" fillId="0" borderId="17" xfId="0" applyFont="1" applyBorder="1" applyAlignment="1">
      <alignment horizontal="center" vertical="top"/>
    </xf>
    <xf numFmtId="0" fontId="26" fillId="0" borderId="16" xfId="0" applyFont="1" applyBorder="1" applyAlignment="1">
      <alignment horizontal="left" vertical="top" wrapText="1"/>
    </xf>
    <xf numFmtId="0" fontId="11" fillId="0" borderId="16" xfId="57" applyFont="1" applyFill="1" applyBorder="1" applyAlignment="1">
      <alignment horizontal="center" vertical="top" wrapText="1"/>
      <protection/>
    </xf>
    <xf numFmtId="49" fontId="11" fillId="0" borderId="15" xfId="57" applyNumberFormat="1" applyFont="1" applyFill="1" applyBorder="1" applyAlignment="1">
      <alignment horizontal="center" vertical="top" wrapText="1" shrinkToFit="1"/>
      <protection/>
    </xf>
    <xf numFmtId="49" fontId="11" fillId="0" borderId="16" xfId="57" applyNumberFormat="1" applyFont="1" applyFill="1" applyBorder="1" applyAlignment="1">
      <alignment horizontal="center" vertical="top" wrapText="1" shrinkToFit="1"/>
      <protection/>
    </xf>
    <xf numFmtId="0" fontId="11" fillId="0" borderId="16" xfId="57" applyFont="1" applyFill="1" applyBorder="1" applyAlignment="1">
      <alignment horizontal="center" vertical="top" wrapText="1" shrinkToFit="1"/>
      <protection/>
    </xf>
    <xf numFmtId="49" fontId="11" fillId="0" borderId="16" xfId="57" applyNumberFormat="1" applyFont="1" applyFill="1" applyBorder="1" applyAlignment="1">
      <alignment horizontal="center" vertical="top" wrapText="1"/>
      <protection/>
    </xf>
    <xf numFmtId="0" fontId="11" fillId="0" borderId="15" xfId="57" applyFont="1" applyFill="1" applyBorder="1" applyAlignment="1">
      <alignment vertical="top" wrapText="1"/>
      <protection/>
    </xf>
    <xf numFmtId="0" fontId="11" fillId="0" borderId="16" xfId="57" applyFont="1" applyFill="1" applyBorder="1" applyAlignment="1">
      <alignment vertical="top" wrapText="1"/>
      <protection/>
    </xf>
    <xf numFmtId="14" fontId="11" fillId="0" borderId="15" xfId="57" applyNumberFormat="1" applyFont="1" applyFill="1" applyBorder="1" applyAlignment="1">
      <alignment vertical="top" wrapText="1" shrinkToFit="1"/>
      <protection/>
    </xf>
    <xf numFmtId="14" fontId="11" fillId="0" borderId="16" xfId="57" applyNumberFormat="1" applyFont="1" applyFill="1" applyBorder="1" applyAlignment="1">
      <alignment vertical="top" wrapText="1" shrinkToFit="1"/>
      <protection/>
    </xf>
    <xf numFmtId="14" fontId="11" fillId="0" borderId="15" xfId="57" applyNumberFormat="1" applyFont="1" applyFill="1" applyBorder="1" applyAlignment="1">
      <alignment horizontal="center" vertical="top" wrapText="1"/>
      <protection/>
    </xf>
    <xf numFmtId="14" fontId="11" fillId="0" borderId="12" xfId="57" applyNumberFormat="1" applyFont="1" applyFill="1" applyBorder="1" applyAlignment="1">
      <alignment horizontal="center" vertical="top" wrapText="1"/>
      <protection/>
    </xf>
    <xf numFmtId="14" fontId="11" fillId="0" borderId="16" xfId="57" applyNumberFormat="1" applyFont="1" applyFill="1" applyBorder="1" applyAlignment="1">
      <alignment horizontal="center" vertical="top" wrapText="1"/>
      <protection/>
    </xf>
    <xf numFmtId="1" fontId="11" fillId="0" borderId="15" xfId="57" applyNumberFormat="1" applyFont="1" applyFill="1" applyBorder="1" applyAlignment="1">
      <alignment horizontal="center" vertical="center" shrinkToFit="1"/>
      <protection/>
    </xf>
    <xf numFmtId="1" fontId="11" fillId="0" borderId="16" xfId="57" applyNumberFormat="1" applyFont="1" applyFill="1" applyBorder="1" applyAlignment="1">
      <alignment horizontal="center" vertical="center" shrinkToFit="1"/>
      <protection/>
    </xf>
    <xf numFmtId="0" fontId="11" fillId="0" borderId="12" xfId="57" applyFont="1" applyFill="1" applyBorder="1" applyAlignment="1">
      <alignment horizontal="left" vertical="top" wrapText="1"/>
      <protection/>
    </xf>
    <xf numFmtId="14" fontId="11" fillId="0" borderId="15" xfId="57" applyNumberFormat="1" applyFont="1" applyFill="1" applyBorder="1" applyAlignment="1">
      <alignment horizontal="left" vertical="top" wrapText="1"/>
      <protection/>
    </xf>
    <xf numFmtId="14" fontId="11" fillId="0" borderId="12" xfId="57" applyNumberFormat="1" applyFont="1" applyFill="1" applyBorder="1" applyAlignment="1">
      <alignment horizontal="left" vertical="top" wrapText="1"/>
      <protection/>
    </xf>
    <xf numFmtId="0" fontId="11" fillId="0" borderId="11" xfId="0" applyFont="1" applyBorder="1" applyAlignment="1">
      <alignment horizontal="center" vertical="center" wrapText="1"/>
    </xf>
    <xf numFmtId="0" fontId="17" fillId="39" borderId="14"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vertical="center"/>
    </xf>
    <xf numFmtId="0" fontId="11" fillId="0" borderId="16" xfId="0" applyFont="1" applyBorder="1" applyAlignment="1">
      <alignment vertical="center"/>
    </xf>
    <xf numFmtId="0" fontId="11" fillId="36" borderId="15" xfId="0" applyFont="1" applyFill="1" applyBorder="1" applyAlignment="1">
      <alignment horizontal="left" vertical="center" wrapText="1"/>
    </xf>
    <xf numFmtId="0" fontId="11" fillId="0" borderId="12" xfId="0" applyFont="1" applyBorder="1" applyAlignment="1">
      <alignment vertical="center" wrapText="1"/>
    </xf>
    <xf numFmtId="0" fontId="11" fillId="0" borderId="16" xfId="0" applyFont="1" applyBorder="1" applyAlignment="1">
      <alignment vertical="center" wrapText="1"/>
    </xf>
    <xf numFmtId="0" fontId="17" fillId="39" borderId="13" xfId="0" applyFont="1" applyFill="1" applyBorder="1" applyAlignment="1">
      <alignment horizontal="center" vertical="center"/>
    </xf>
    <xf numFmtId="0" fontId="17" fillId="39" borderId="17" xfId="0" applyFont="1" applyFill="1" applyBorder="1" applyAlignment="1">
      <alignment horizontal="center" vertical="center"/>
    </xf>
    <xf numFmtId="0" fontId="21" fillId="0" borderId="15" xfId="0" applyFont="1" applyBorder="1" applyAlignment="1">
      <alignment horizontal="center" vertical="top" wrapText="1"/>
    </xf>
    <xf numFmtId="0" fontId="21" fillId="0" borderId="12" xfId="0" applyFont="1" applyBorder="1" applyAlignment="1">
      <alignment horizontal="center" vertical="top" wrapText="1"/>
    </xf>
    <xf numFmtId="0" fontId="21" fillId="0" borderId="16" xfId="0" applyFont="1" applyBorder="1" applyAlignment="1">
      <alignment horizontal="center" vertical="top"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vertical="top" wrapText="1"/>
    </xf>
    <xf numFmtId="0" fontId="21" fillId="0" borderId="17" xfId="0" applyFont="1" applyBorder="1" applyAlignment="1">
      <alignment horizontal="center" vertical="top" wrapText="1"/>
    </xf>
    <xf numFmtId="0" fontId="21" fillId="0" borderId="13" xfId="0" applyFont="1" applyBorder="1" applyAlignment="1">
      <alignment horizontal="center" vertical="top"/>
    </xf>
    <xf numFmtId="0" fontId="21" fillId="0" borderId="17" xfId="0" applyFont="1" applyBorder="1" applyAlignment="1">
      <alignment horizontal="center" vertical="top"/>
    </xf>
    <xf numFmtId="49" fontId="21" fillId="0" borderId="15" xfId="0" applyNumberFormat="1" applyFont="1" applyBorder="1" applyAlignment="1">
      <alignment horizontal="center" vertical="top" wrapText="1"/>
    </xf>
    <xf numFmtId="49" fontId="21" fillId="0" borderId="12" xfId="0" applyNumberFormat="1" applyFont="1" applyBorder="1" applyAlignment="1">
      <alignment horizontal="center" vertical="top" wrapText="1"/>
    </xf>
    <xf numFmtId="49" fontId="21" fillId="0" borderId="16" xfId="0" applyNumberFormat="1" applyFont="1" applyBorder="1" applyAlignment="1">
      <alignment horizontal="center" vertical="top" wrapText="1"/>
    </xf>
    <xf numFmtId="0" fontId="26" fillId="0" borderId="12" xfId="0" applyFont="1" applyBorder="1" applyAlignment="1">
      <alignment horizontal="center" vertical="top"/>
    </xf>
    <xf numFmtId="0" fontId="12" fillId="0" borderId="15" xfId="0" applyNumberFormat="1" applyFont="1" applyFill="1" applyBorder="1" applyAlignment="1">
      <alignment horizontal="center" vertical="top" shrinkToFit="1"/>
    </xf>
    <xf numFmtId="0" fontId="12" fillId="0" borderId="16" xfId="0" applyNumberFormat="1" applyFont="1" applyFill="1" applyBorder="1" applyAlignment="1">
      <alignment horizontal="center" vertical="top" shrinkToFit="1"/>
    </xf>
    <xf numFmtId="0" fontId="11" fillId="0" borderId="15" xfId="0" applyFont="1" applyFill="1" applyBorder="1" applyAlignment="1">
      <alignment horizontal="center" vertical="top" wrapText="1"/>
    </xf>
    <xf numFmtId="49" fontId="18" fillId="0" borderId="15" xfId="0" applyNumberFormat="1" applyFont="1" applyFill="1" applyBorder="1" applyAlignment="1">
      <alignment horizontal="center" vertical="top" wrapText="1"/>
    </xf>
    <xf numFmtId="49" fontId="18" fillId="0" borderId="12" xfId="0" applyNumberFormat="1" applyFont="1" applyFill="1" applyBorder="1" applyAlignment="1">
      <alignment horizontal="center" vertical="top" wrapText="1"/>
    </xf>
    <xf numFmtId="49" fontId="18" fillId="0" borderId="16" xfId="0" applyNumberFormat="1" applyFont="1" applyFill="1" applyBorder="1" applyAlignment="1">
      <alignment horizontal="center" vertical="top" wrapText="1"/>
    </xf>
    <xf numFmtId="0" fontId="18" fillId="0" borderId="13" xfId="0" applyFont="1" applyFill="1" applyBorder="1" applyAlignment="1">
      <alignment horizontal="center" wrapText="1"/>
    </xf>
    <xf numFmtId="0" fontId="18" fillId="0" borderId="14" xfId="0" applyFont="1" applyFill="1" applyBorder="1" applyAlignment="1">
      <alignment horizontal="center" wrapText="1"/>
    </xf>
    <xf numFmtId="0" fontId="18" fillId="0" borderId="17" xfId="0" applyFont="1" applyFill="1" applyBorder="1" applyAlignment="1">
      <alignment horizontal="center" wrapText="1"/>
    </xf>
    <xf numFmtId="0" fontId="18" fillId="0" borderId="15" xfId="0" applyFont="1" applyFill="1" applyBorder="1" applyAlignment="1">
      <alignment vertical="top" wrapText="1"/>
    </xf>
    <xf numFmtId="0" fontId="18" fillId="0" borderId="12" xfId="0" applyFont="1" applyFill="1" applyBorder="1" applyAlignment="1">
      <alignment vertical="top" wrapText="1"/>
    </xf>
    <xf numFmtId="0" fontId="18" fillId="0" borderId="16" xfId="0" applyFont="1" applyFill="1" applyBorder="1" applyAlignment="1">
      <alignment vertical="top" wrapText="1"/>
    </xf>
    <xf numFmtId="0" fontId="11" fillId="36" borderId="15" xfId="0" applyNumberFormat="1" applyFont="1" applyFill="1" applyBorder="1" applyAlignment="1">
      <alignment horizontal="center" vertical="top" wrapText="1" shrinkToFit="1"/>
    </xf>
    <xf numFmtId="2" fontId="99" fillId="0" borderId="15" xfId="0" applyNumberFormat="1" applyFont="1" applyBorder="1" applyAlignment="1">
      <alignment horizontal="center" vertical="top"/>
    </xf>
    <xf numFmtId="0" fontId="98" fillId="0" borderId="15" xfId="0" applyFont="1" applyBorder="1" applyAlignment="1">
      <alignment horizontal="center" vertical="top" wrapText="1"/>
    </xf>
    <xf numFmtId="0" fontId="98" fillId="0" borderId="16" xfId="0" applyFont="1" applyBorder="1" applyAlignment="1">
      <alignment horizontal="center" vertical="top" wrapText="1"/>
    </xf>
    <xf numFmtId="0" fontId="11" fillId="36" borderId="12" xfId="0" applyNumberFormat="1" applyFont="1" applyFill="1" applyBorder="1" applyAlignment="1">
      <alignment horizontal="center" vertical="top" wrapText="1" shrinkToFit="1"/>
    </xf>
    <xf numFmtId="0" fontId="98" fillId="0" borderId="12" xfId="0" applyFont="1" applyBorder="1" applyAlignment="1">
      <alignment horizontal="center" vertical="top" wrapText="1"/>
    </xf>
    <xf numFmtId="14" fontId="98" fillId="0" borderId="15" xfId="0" applyNumberFormat="1" applyFont="1" applyBorder="1" applyAlignment="1">
      <alignment horizontal="center" vertical="top" wrapText="1"/>
    </xf>
    <xf numFmtId="14" fontId="98" fillId="0" borderId="12" xfId="0" applyNumberFormat="1" applyFont="1" applyBorder="1" applyAlignment="1">
      <alignment horizontal="center" vertical="top" wrapText="1"/>
    </xf>
    <xf numFmtId="0" fontId="26" fillId="0" borderId="12" xfId="0" applyFont="1" applyBorder="1" applyAlignment="1">
      <alignment horizontal="center" vertical="top" wrapText="1"/>
    </xf>
    <xf numFmtId="167" fontId="98" fillId="0" borderId="22" xfId="0" applyNumberFormat="1" applyFont="1" applyBorder="1" applyAlignment="1">
      <alignment horizontal="center" vertical="top" wrapText="1"/>
    </xf>
    <xf numFmtId="0" fontId="26" fillId="0" borderId="18" xfId="0" applyFont="1" applyBorder="1" applyAlignment="1">
      <alignment horizontal="center" vertical="top" wrapText="1"/>
    </xf>
    <xf numFmtId="49" fontId="99" fillId="0" borderId="15" xfId="0" applyNumberFormat="1" applyFont="1" applyBorder="1" applyAlignment="1">
      <alignment vertical="top"/>
    </xf>
    <xf numFmtId="0" fontId="26" fillId="0" borderId="12" xfId="0" applyFont="1" applyBorder="1" applyAlignment="1">
      <alignment vertical="top"/>
    </xf>
    <xf numFmtId="0" fontId="26" fillId="0" borderId="16" xfId="0" applyFont="1" applyBorder="1" applyAlignment="1">
      <alignment vertical="top"/>
    </xf>
    <xf numFmtId="2" fontId="12" fillId="38" borderId="15" xfId="0" applyNumberFormat="1" applyFont="1" applyFill="1" applyBorder="1" applyAlignment="1">
      <alignment horizontal="center" vertical="top"/>
    </xf>
    <xf numFmtId="49" fontId="98" fillId="0" borderId="15" xfId="0" applyNumberFormat="1" applyFont="1" applyBorder="1" applyAlignment="1">
      <alignment horizontal="center" vertical="top"/>
    </xf>
    <xf numFmtId="0" fontId="22" fillId="39" borderId="14" xfId="0" applyFont="1" applyFill="1" applyBorder="1" applyAlignment="1">
      <alignment horizontal="center" vertical="center"/>
    </xf>
    <xf numFmtId="0" fontId="11" fillId="36" borderId="15"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36" borderId="12" xfId="0" applyFont="1" applyFill="1" applyBorder="1" applyAlignment="1">
      <alignment horizontal="center" vertical="center" wrapText="1"/>
    </xf>
    <xf numFmtId="0" fontId="11" fillId="36" borderId="12" xfId="0" applyFont="1" applyFill="1" applyBorder="1" applyAlignment="1">
      <alignment horizontal="left" vertical="center" wrapText="1"/>
    </xf>
    <xf numFmtId="0" fontId="11" fillId="36" borderId="16" xfId="0" applyFont="1" applyFill="1" applyBorder="1" applyAlignment="1">
      <alignment horizontal="left" vertical="center" wrapText="1"/>
    </xf>
    <xf numFmtId="0" fontId="11" fillId="36" borderId="13"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17" xfId="0" applyFont="1" applyFill="1" applyBorder="1" applyAlignment="1">
      <alignment horizontal="center" vertical="center" wrapText="1"/>
    </xf>
    <xf numFmtId="0" fontId="11" fillId="38" borderId="15" xfId="0" applyFont="1" applyFill="1" applyBorder="1" applyAlignment="1">
      <alignment horizontal="center" vertical="center" wrapText="1"/>
    </xf>
    <xf numFmtId="0" fontId="11" fillId="38" borderId="16" xfId="0" applyFont="1" applyFill="1" applyBorder="1" applyAlignment="1">
      <alignment horizontal="center" vertical="center" wrapText="1"/>
    </xf>
    <xf numFmtId="0" fontId="19" fillId="0" borderId="13" xfId="0" applyFont="1" applyFill="1" applyBorder="1" applyAlignment="1">
      <alignment vertical="center"/>
    </xf>
    <xf numFmtId="0" fontId="19" fillId="0" borderId="14" xfId="0" applyFont="1" applyFill="1" applyBorder="1" applyAlignment="1">
      <alignment vertical="center"/>
    </xf>
    <xf numFmtId="0" fontId="19" fillId="0" borderId="17" xfId="0" applyFont="1" applyFill="1" applyBorder="1" applyAlignment="1">
      <alignment vertical="center"/>
    </xf>
    <xf numFmtId="0" fontId="19" fillId="0" borderId="13" xfId="0" applyFont="1" applyFill="1" applyBorder="1" applyAlignment="1">
      <alignment vertical="center" wrapText="1"/>
    </xf>
    <xf numFmtId="0" fontId="19" fillId="0" borderId="14" xfId="0" applyFont="1" applyFill="1" applyBorder="1" applyAlignment="1">
      <alignment vertical="center" wrapText="1"/>
    </xf>
    <xf numFmtId="0" fontId="19" fillId="0" borderId="17" xfId="0" applyFont="1" applyFill="1" applyBorder="1" applyAlignment="1">
      <alignment vertical="center" wrapText="1"/>
    </xf>
    <xf numFmtId="0" fontId="12" fillId="36" borderId="15" xfId="0" applyFont="1" applyFill="1" applyBorder="1" applyAlignment="1">
      <alignment horizontal="center" vertical="top" wrapText="1"/>
    </xf>
    <xf numFmtId="0" fontId="102" fillId="0" borderId="12" xfId="0" applyFont="1" applyBorder="1" applyAlignment="1">
      <alignment horizontal="center" vertical="top"/>
    </xf>
    <xf numFmtId="0" fontId="11" fillId="36" borderId="15" xfId="0" applyFont="1" applyFill="1" applyBorder="1" applyAlignment="1">
      <alignment horizontal="center" vertical="top" wrapText="1"/>
    </xf>
    <xf numFmtId="0" fontId="11" fillId="36" borderId="12" xfId="0" applyFont="1" applyFill="1" applyBorder="1" applyAlignment="1">
      <alignment horizontal="center" vertical="top" wrapText="1"/>
    </xf>
    <xf numFmtId="49" fontId="11" fillId="0" borderId="15" xfId="57" applyNumberFormat="1" applyFont="1" applyFill="1" applyBorder="1" applyAlignment="1">
      <alignment vertical="top" wrapText="1" shrinkToFit="1"/>
      <protection/>
    </xf>
    <xf numFmtId="49" fontId="11" fillId="0" borderId="16" xfId="57" applyNumberFormat="1" applyFont="1" applyFill="1" applyBorder="1" applyAlignment="1">
      <alignment vertical="top" wrapText="1" shrinkToFit="1"/>
      <protection/>
    </xf>
    <xf numFmtId="0" fontId="11" fillId="0" borderId="12" xfId="0" applyFont="1" applyFill="1" applyBorder="1" applyAlignment="1">
      <alignment vertical="top" wrapText="1"/>
    </xf>
    <xf numFmtId="0" fontId="11" fillId="0" borderId="12" xfId="0" applyFont="1" applyFill="1" applyBorder="1" applyAlignment="1">
      <alignment/>
    </xf>
    <xf numFmtId="0" fontId="11" fillId="0" borderId="16" xfId="0" applyFont="1" applyFill="1" applyBorder="1" applyAlignment="1">
      <alignment/>
    </xf>
    <xf numFmtId="0" fontId="11" fillId="0" borderId="12" xfId="0" applyFont="1" applyFill="1" applyBorder="1" applyAlignment="1">
      <alignment vertical="top" wrapText="1" shrinkToFit="1"/>
    </xf>
    <xf numFmtId="0" fontId="98" fillId="0" borderId="15" xfId="0" applyFont="1" applyFill="1" applyBorder="1" applyAlignment="1">
      <alignment horizontal="center" vertical="top" wrapText="1"/>
    </xf>
    <xf numFmtId="0" fontId="98" fillId="0" borderId="12" xfId="0" applyFont="1" applyFill="1" applyBorder="1" applyAlignment="1">
      <alignment horizontal="center" vertical="top" wrapText="1"/>
    </xf>
    <xf numFmtId="0" fontId="98" fillId="0" borderId="16" xfId="0" applyFont="1" applyFill="1" applyBorder="1" applyAlignment="1">
      <alignment horizontal="center" vertical="top" wrapText="1"/>
    </xf>
    <xf numFmtId="0" fontId="11" fillId="0" borderId="12" xfId="57" applyFont="1" applyFill="1" applyBorder="1" applyAlignment="1">
      <alignment vertical="top" wrapText="1"/>
      <protection/>
    </xf>
    <xf numFmtId="49" fontId="11" fillId="0" borderId="12" xfId="57" applyNumberFormat="1" applyFont="1" applyFill="1" applyBorder="1" applyAlignment="1">
      <alignment vertical="top" wrapText="1" shrinkToFit="1"/>
      <protection/>
    </xf>
    <xf numFmtId="0" fontId="11" fillId="0" borderId="15" xfId="57" applyFont="1" applyFill="1" applyBorder="1" applyAlignment="1">
      <alignment horizontal="left" vertical="top" wrapText="1" shrinkToFit="1"/>
      <protection/>
    </xf>
    <xf numFmtId="0" fontId="11" fillId="0" borderId="12" xfId="57" applyFont="1" applyFill="1" applyBorder="1" applyAlignment="1">
      <alignment horizontal="left" vertical="top" wrapText="1" shrinkToFit="1"/>
      <protection/>
    </xf>
    <xf numFmtId="0" fontId="11" fillId="0" borderId="16" xfId="57" applyFont="1" applyFill="1" applyBorder="1" applyAlignment="1">
      <alignment horizontal="left" vertical="top" wrapText="1" shrinkToFit="1"/>
      <protection/>
    </xf>
    <xf numFmtId="14" fontId="11" fillId="0" borderId="16" xfId="57" applyNumberFormat="1" applyFont="1" applyFill="1" applyBorder="1" applyAlignment="1">
      <alignment horizontal="center" vertical="top" wrapText="1" shrinkToFit="1"/>
      <protection/>
    </xf>
    <xf numFmtId="0" fontId="0" fillId="0" borderId="12" xfId="0" applyBorder="1" applyAlignment="1">
      <alignment vertical="top" wrapText="1"/>
    </xf>
    <xf numFmtId="0" fontId="0" fillId="0" borderId="16" xfId="0" applyBorder="1" applyAlignment="1">
      <alignment vertical="top" wrapText="1"/>
    </xf>
    <xf numFmtId="0" fontId="26" fillId="0" borderId="16" xfId="0" applyFont="1" applyBorder="1" applyAlignment="1">
      <alignment horizontal="center" vertical="top" wrapText="1"/>
    </xf>
    <xf numFmtId="0" fontId="26" fillId="0" borderId="12" xfId="0" applyFont="1" applyBorder="1" applyAlignment="1">
      <alignment horizontal="left" vertical="top" wrapText="1"/>
    </xf>
    <xf numFmtId="0" fontId="11" fillId="0" borderId="16" xfId="57" applyFont="1" applyFill="1" applyBorder="1" applyAlignment="1">
      <alignment horizontal="left" vertical="top" wrapText="1"/>
      <protection/>
    </xf>
    <xf numFmtId="0" fontId="11" fillId="0" borderId="15" xfId="57" applyFont="1" applyFill="1" applyBorder="1" applyAlignment="1">
      <alignment horizontal="left" vertical="center" wrapText="1"/>
      <protection/>
    </xf>
    <xf numFmtId="0" fontId="11" fillId="0" borderId="15" xfId="57" applyFont="1" applyFill="1" applyBorder="1" applyAlignment="1">
      <alignment horizontal="center" vertical="top"/>
      <protection/>
    </xf>
    <xf numFmtId="49" fontId="11" fillId="0" borderId="11" xfId="57" applyNumberFormat="1" applyFont="1" applyFill="1" applyBorder="1" applyAlignment="1">
      <alignment horizontal="center" vertical="center"/>
      <protection/>
    </xf>
    <xf numFmtId="0" fontId="11" fillId="0" borderId="11" xfId="57" applyFont="1" applyFill="1" applyBorder="1" applyAlignment="1">
      <alignment horizontal="center" vertical="center" shrinkToFit="1"/>
      <protection/>
    </xf>
    <xf numFmtId="0" fontId="11" fillId="0" borderId="12" xfId="57" applyFont="1" applyFill="1" applyBorder="1" applyAlignment="1">
      <alignment horizontal="center" vertical="center"/>
      <protection/>
    </xf>
    <xf numFmtId="49" fontId="12" fillId="0" borderId="15" xfId="0" applyNumberFormat="1" applyFont="1" applyFill="1" applyBorder="1" applyAlignment="1">
      <alignment horizontal="center" vertical="top" wrapText="1" shrinkToFit="1"/>
    </xf>
    <xf numFmtId="49" fontId="12" fillId="0" borderId="28" xfId="0" applyNumberFormat="1" applyFont="1" applyFill="1" applyBorder="1" applyAlignment="1">
      <alignment horizontal="center" vertical="top" wrapText="1"/>
    </xf>
    <xf numFmtId="49" fontId="12" fillId="0" borderId="14" xfId="0" applyNumberFormat="1" applyFont="1" applyFill="1" applyBorder="1" applyAlignment="1">
      <alignment horizontal="center" vertical="top" wrapText="1"/>
    </xf>
    <xf numFmtId="49" fontId="12" fillId="0" borderId="14" xfId="0" applyNumberFormat="1" applyFont="1" applyFill="1" applyBorder="1" applyAlignment="1">
      <alignment horizontal="center" vertical="top" wrapText="1"/>
    </xf>
    <xf numFmtId="165" fontId="12" fillId="0" borderId="11" xfId="0" applyNumberFormat="1" applyFont="1" applyFill="1" applyBorder="1" applyAlignment="1">
      <alignment horizontal="right" vertical="top" shrinkToFit="1"/>
    </xf>
    <xf numFmtId="49" fontId="12" fillId="0" borderId="12" xfId="0" applyNumberFormat="1" applyFont="1" applyFill="1" applyBorder="1" applyAlignment="1">
      <alignment horizontal="center" vertical="top" wrapText="1" shrinkToFit="1"/>
    </xf>
    <xf numFmtId="0" fontId="12" fillId="0" borderId="15" xfId="0" applyFont="1" applyFill="1" applyBorder="1" applyAlignment="1">
      <alignment vertical="top" wrapText="1" shrinkToFit="1"/>
    </xf>
    <xf numFmtId="0" fontId="11" fillId="0" borderId="12" xfId="0" applyFont="1" applyFill="1" applyBorder="1" applyAlignment="1">
      <alignment vertical="center" wrapText="1" shrinkToFit="1"/>
    </xf>
    <xf numFmtId="0" fontId="11" fillId="0" borderId="15" xfId="0" applyFont="1" applyFill="1" applyBorder="1" applyAlignment="1">
      <alignment horizontal="center" vertical="top" shrinkToFit="1"/>
    </xf>
    <xf numFmtId="0" fontId="12" fillId="0" borderId="16" xfId="0" applyFont="1" applyFill="1" applyBorder="1" applyAlignment="1">
      <alignment vertical="top" wrapText="1" shrinkToFit="1"/>
    </xf>
    <xf numFmtId="0" fontId="11" fillId="0" borderId="16" xfId="0" applyFont="1" applyFill="1" applyBorder="1" applyAlignment="1">
      <alignment vertical="center" wrapText="1" shrinkToFit="1"/>
    </xf>
    <xf numFmtId="0" fontId="12" fillId="0" borderId="15" xfId="0" applyFont="1" applyFill="1" applyBorder="1" applyAlignment="1">
      <alignment horizontal="left" vertical="top" wrapText="1" shrinkToFit="1"/>
    </xf>
    <xf numFmtId="0" fontId="11" fillId="0" borderId="15" xfId="0" applyFont="1" applyFill="1" applyBorder="1" applyAlignment="1">
      <alignment horizontal="center" vertical="center" wrapText="1" shrinkToFit="1"/>
    </xf>
    <xf numFmtId="165" fontId="11" fillId="0" borderId="15" xfId="0" applyNumberFormat="1" applyFont="1" applyFill="1" applyBorder="1" applyAlignment="1">
      <alignment horizontal="right" vertical="top" shrinkToFit="1"/>
    </xf>
    <xf numFmtId="49" fontId="12" fillId="0" borderId="18" xfId="0" applyNumberFormat="1" applyFont="1" applyFill="1" applyBorder="1" applyAlignment="1">
      <alignment horizontal="center" vertical="top" wrapText="1" shrinkToFit="1"/>
    </xf>
    <xf numFmtId="0" fontId="12" fillId="0" borderId="12" xfId="0" applyFont="1" applyFill="1" applyBorder="1" applyAlignment="1">
      <alignment horizontal="left" vertical="top" wrapText="1"/>
    </xf>
    <xf numFmtId="0" fontId="11" fillId="0" borderId="12" xfId="0" applyFont="1" applyFill="1" applyBorder="1" applyAlignment="1">
      <alignment vertical="center" wrapText="1"/>
    </xf>
    <xf numFmtId="0" fontId="11" fillId="0" borderId="11" xfId="0" applyFont="1" applyFill="1" applyBorder="1" applyAlignment="1">
      <alignment horizontal="center" vertical="top" shrinkToFit="1"/>
    </xf>
    <xf numFmtId="0" fontId="12" fillId="0" borderId="16" xfId="0" applyFont="1" applyFill="1" applyBorder="1" applyAlignment="1">
      <alignment horizontal="left" vertical="top" wrapText="1"/>
    </xf>
    <xf numFmtId="0" fontId="11" fillId="0" borderId="16" xfId="0" applyFont="1" applyFill="1" applyBorder="1" applyAlignment="1">
      <alignment vertical="center" wrapText="1"/>
    </xf>
    <xf numFmtId="14" fontId="11" fillId="0" borderId="15" xfId="0" applyNumberFormat="1" applyFont="1" applyFill="1" applyBorder="1" applyAlignment="1">
      <alignment horizontal="center" vertical="center" wrapText="1" shrinkToFit="1"/>
    </xf>
    <xf numFmtId="0" fontId="12" fillId="0" borderId="12" xfId="0" applyFont="1" applyFill="1" applyBorder="1" applyAlignment="1">
      <alignment vertical="top" wrapText="1" shrinkToFit="1"/>
    </xf>
    <xf numFmtId="0" fontId="11" fillId="0" borderId="12"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14" fontId="11" fillId="0" borderId="11" xfId="0" applyNumberFormat="1" applyFont="1" applyFill="1" applyBorder="1" applyAlignment="1">
      <alignment horizontal="center" vertical="center" wrapText="1" shrinkToFit="1"/>
    </xf>
    <xf numFmtId="0" fontId="11" fillId="0" borderId="15" xfId="0" applyNumberFormat="1" applyFont="1" applyFill="1" applyBorder="1" applyAlignment="1">
      <alignment horizontal="center" vertical="center" wrapText="1" shrinkToFit="1"/>
    </xf>
    <xf numFmtId="0" fontId="11" fillId="0" borderId="16" xfId="0" applyFont="1" applyFill="1" applyBorder="1" applyAlignment="1">
      <alignment horizontal="left" vertical="top" wrapText="1"/>
    </xf>
    <xf numFmtId="0" fontId="11" fillId="0" borderId="16" xfId="0" applyFont="1" applyFill="1" applyBorder="1" applyAlignment="1">
      <alignment horizontal="center" vertical="center" wrapText="1" shrinkToFit="1"/>
    </xf>
    <xf numFmtId="0" fontId="12" fillId="0" borderId="15" xfId="0" applyNumberFormat="1" applyFont="1" applyFill="1" applyBorder="1" applyAlignment="1">
      <alignment vertical="top" wrapText="1"/>
    </xf>
    <xf numFmtId="0" fontId="11" fillId="0" borderId="16" xfId="0" applyFont="1" applyFill="1" applyBorder="1" applyAlignment="1">
      <alignment vertical="top" wrapText="1"/>
    </xf>
    <xf numFmtId="0" fontId="12" fillId="0" borderId="15"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5" xfId="0" applyNumberFormat="1" applyFont="1" applyFill="1" applyBorder="1" applyAlignment="1">
      <alignment horizontal="left" vertical="top" wrapText="1"/>
    </xf>
    <xf numFmtId="0" fontId="11" fillId="0" borderId="12" xfId="0" applyFont="1" applyFill="1" applyBorder="1" applyAlignment="1">
      <alignment/>
    </xf>
    <xf numFmtId="0" fontId="11" fillId="0" borderId="12" xfId="0" applyFont="1" applyFill="1" applyBorder="1" applyAlignment="1">
      <alignment horizontal="left" vertical="top" wrapText="1"/>
    </xf>
    <xf numFmtId="14" fontId="11" fillId="0" borderId="12" xfId="0" applyNumberFormat="1" applyFont="1" applyFill="1" applyBorder="1" applyAlignment="1">
      <alignment horizontal="center" vertical="center" wrapText="1" shrinkToFit="1"/>
    </xf>
    <xf numFmtId="0" fontId="12" fillId="0" borderId="15" xfId="0" applyFont="1" applyFill="1" applyBorder="1" applyAlignment="1">
      <alignment horizontal="center" vertical="top" wrapText="1" shrinkToFit="1"/>
    </xf>
    <xf numFmtId="0" fontId="12" fillId="0" borderId="16" xfId="0" applyFont="1" applyFill="1" applyBorder="1" applyAlignment="1">
      <alignment horizontal="center" vertical="top" wrapText="1" shrinkToFit="1"/>
    </xf>
    <xf numFmtId="14" fontId="11" fillId="0" borderId="16" xfId="0" applyNumberFormat="1" applyFont="1" applyFill="1" applyBorder="1" applyAlignment="1">
      <alignment horizontal="center" vertical="center" wrapText="1" shrinkToFit="1"/>
    </xf>
    <xf numFmtId="0" fontId="12" fillId="0" borderId="12" xfId="0" applyFont="1" applyFill="1" applyBorder="1" applyAlignment="1">
      <alignment horizontal="center" vertical="top" wrapText="1" shrinkToFit="1"/>
    </xf>
    <xf numFmtId="0" fontId="11" fillId="0" borderId="16" xfId="0" applyFont="1" applyFill="1" applyBorder="1" applyAlignment="1">
      <alignment horizontal="center" vertical="top" shrinkToFit="1"/>
    </xf>
    <xf numFmtId="49" fontId="11" fillId="0" borderId="15" xfId="0" applyNumberFormat="1" applyFont="1" applyFill="1" applyBorder="1" applyAlignment="1">
      <alignment horizontal="center" vertical="center" wrapText="1"/>
    </xf>
    <xf numFmtId="0" fontId="11" fillId="0" borderId="12" xfId="0" applyFont="1" applyFill="1" applyBorder="1" applyAlignment="1">
      <alignment horizontal="center" vertical="top" wrapText="1" shrinkToFit="1"/>
    </xf>
    <xf numFmtId="0" fontId="11" fillId="0" borderId="16" xfId="0" applyFont="1" applyFill="1" applyBorder="1" applyAlignment="1">
      <alignment horizontal="center" vertical="top" wrapText="1" shrinkToFit="1"/>
    </xf>
    <xf numFmtId="0" fontId="12" fillId="0" borderId="15" xfId="0" applyFont="1" applyFill="1" applyBorder="1" applyAlignment="1">
      <alignment horizontal="center" vertical="top" shrinkToFit="1"/>
    </xf>
    <xf numFmtId="0" fontId="11" fillId="0" borderId="15" xfId="0" applyFont="1" applyFill="1" applyBorder="1" applyAlignment="1">
      <alignment horizontal="center" wrapText="1" shrinkToFit="1"/>
    </xf>
    <xf numFmtId="0" fontId="11" fillId="0" borderId="16" xfId="0" applyFont="1" applyFill="1" applyBorder="1" applyAlignment="1">
      <alignment horizontal="center"/>
    </xf>
    <xf numFmtId="0" fontId="11" fillId="0" borderId="16" xfId="0" applyFont="1" applyFill="1" applyBorder="1" applyAlignment="1">
      <alignment vertical="center"/>
    </xf>
    <xf numFmtId="0" fontId="11" fillId="0" borderId="12" xfId="0" applyFont="1" applyFill="1" applyBorder="1" applyAlignment="1">
      <alignment horizontal="center" vertical="top" shrinkToFit="1"/>
    </xf>
    <xf numFmtId="0" fontId="11" fillId="0" borderId="12"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2" fillId="0" borderId="22" xfId="0" applyFont="1" applyFill="1" applyBorder="1" applyAlignment="1">
      <alignment horizontal="center" vertical="top" wrapText="1" shrinkToFit="1"/>
    </xf>
    <xf numFmtId="0" fontId="11" fillId="0" borderId="23" xfId="0" applyFont="1" applyFill="1" applyBorder="1" applyAlignment="1">
      <alignment horizontal="center" vertical="top" wrapText="1"/>
    </xf>
    <xf numFmtId="0" fontId="11" fillId="0" borderId="16" xfId="0" applyNumberFormat="1" applyFont="1" applyFill="1" applyBorder="1" applyAlignment="1">
      <alignment horizontal="center" vertical="center" wrapText="1" shrinkToFit="1"/>
    </xf>
    <xf numFmtId="49" fontId="12" fillId="0" borderId="15" xfId="0" applyNumberFormat="1" applyFont="1" applyFill="1" applyBorder="1" applyAlignment="1">
      <alignment horizontal="center" vertical="top" wrapText="1"/>
    </xf>
    <xf numFmtId="0" fontId="11" fillId="0" borderId="21" xfId="0" applyFont="1" applyFill="1" applyBorder="1" applyAlignment="1">
      <alignment horizontal="center" vertical="center" wrapText="1" shrinkToFit="1"/>
    </xf>
    <xf numFmtId="14" fontId="11" fillId="0" borderId="21" xfId="0" applyNumberFormat="1"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15"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2" xfId="0" applyFont="1" applyFill="1" applyBorder="1" applyAlignment="1">
      <alignment horizontal="center" wrapText="1"/>
    </xf>
    <xf numFmtId="0" fontId="12" fillId="0" borderId="11" xfId="0" applyFont="1" applyFill="1" applyBorder="1" applyAlignment="1">
      <alignment horizontal="center" vertical="top" shrinkToFit="1"/>
    </xf>
    <xf numFmtId="0" fontId="11" fillId="0" borderId="16" xfId="0" applyFont="1" applyFill="1" applyBorder="1" applyAlignment="1">
      <alignment horizontal="center" wrapText="1"/>
    </xf>
    <xf numFmtId="0" fontId="11" fillId="0" borderId="11" xfId="0" applyFont="1" applyFill="1" applyBorder="1" applyAlignment="1">
      <alignment horizontal="center" vertical="center"/>
    </xf>
    <xf numFmtId="0" fontId="11" fillId="0" borderId="11" xfId="0" applyFont="1" applyFill="1" applyBorder="1" applyAlignment="1">
      <alignment vertical="center"/>
    </xf>
    <xf numFmtId="0" fontId="11" fillId="0" borderId="15" xfId="0" applyFont="1" applyFill="1" applyBorder="1" applyAlignment="1">
      <alignment horizontal="center" vertical="top" wrapText="1" shrinkToFit="1"/>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horizontal="right"/>
    </xf>
    <xf numFmtId="49" fontId="12" fillId="0" borderId="16" xfId="0" applyNumberFormat="1" applyFont="1" applyFill="1" applyBorder="1" applyAlignment="1">
      <alignment horizontal="center" vertical="top" wrapText="1" shrinkToFit="1"/>
    </xf>
    <xf numFmtId="0" fontId="11" fillId="37" borderId="12" xfId="0" applyFont="1" applyFill="1" applyBorder="1" applyAlignment="1">
      <alignment horizontal="center" vertical="top"/>
    </xf>
    <xf numFmtId="0" fontId="18" fillId="0" borderId="12" xfId="0" applyFont="1" applyBorder="1" applyAlignment="1">
      <alignment horizontal="center"/>
    </xf>
    <xf numFmtId="0" fontId="12" fillId="37" borderId="15" xfId="0" applyFont="1" applyFill="1" applyBorder="1" applyAlignment="1">
      <alignment horizontal="center" vertical="top"/>
    </xf>
    <xf numFmtId="49" fontId="11" fillId="0" borderId="15" xfId="0" applyNumberFormat="1" applyFont="1" applyBorder="1" applyAlignment="1">
      <alignment horizontal="center" vertical="center"/>
    </xf>
    <xf numFmtId="2" fontId="12" fillId="38" borderId="15" xfId="0" applyNumberFormat="1" applyFont="1" applyFill="1" applyBorder="1" applyAlignment="1">
      <alignment horizontal="center" vertical="center"/>
    </xf>
    <xf numFmtId="0" fontId="12" fillId="0" borderId="15" xfId="0" applyFont="1" applyBorder="1" applyAlignment="1">
      <alignment horizontal="center" vertical="center"/>
    </xf>
    <xf numFmtId="49" fontId="11" fillId="0" borderId="12" xfId="0" applyNumberFormat="1" applyFont="1" applyBorder="1" applyAlignment="1">
      <alignment horizontal="center" vertical="center"/>
    </xf>
    <xf numFmtId="2" fontId="11" fillId="0" borderId="12" xfId="0" applyNumberFormat="1" applyFont="1" applyBorder="1" applyAlignment="1">
      <alignment horizontal="center" vertical="center"/>
    </xf>
    <xf numFmtId="49" fontId="11" fillId="0" borderId="16" xfId="0" applyNumberFormat="1" applyFont="1" applyBorder="1" applyAlignment="1">
      <alignment horizontal="center" vertical="center"/>
    </xf>
    <xf numFmtId="2" fontId="11" fillId="0" borderId="16" xfId="0" applyNumberFormat="1" applyFont="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7" xfId="0" applyFont="1" applyFill="1" applyBorder="1" applyAlignment="1">
      <alignment horizontal="center" vertical="center"/>
    </xf>
    <xf numFmtId="0" fontId="11" fillId="7" borderId="11" xfId="0" applyFont="1" applyFill="1" applyBorder="1" applyAlignment="1">
      <alignment vertical="center"/>
    </xf>
    <xf numFmtId="49" fontId="11" fillId="0" borderId="15" xfId="0" applyNumberFormat="1" applyFont="1" applyBorder="1" applyAlignment="1">
      <alignment vertical="top"/>
    </xf>
    <xf numFmtId="0" fontId="21" fillId="0" borderId="0" xfId="0" applyFont="1" applyAlignment="1">
      <alignment vertical="top" wrapText="1"/>
    </xf>
    <xf numFmtId="0" fontId="11" fillId="0" borderId="15" xfId="0" applyNumberFormat="1" applyFont="1" applyBorder="1" applyAlignment="1">
      <alignment vertical="top" wrapText="1"/>
    </xf>
    <xf numFmtId="49" fontId="11" fillId="0" borderId="12" xfId="0" applyNumberFormat="1" applyFont="1" applyBorder="1" applyAlignment="1">
      <alignment vertical="top"/>
    </xf>
    <xf numFmtId="0" fontId="11" fillId="0" borderId="12" xfId="0" applyNumberFormat="1" applyFont="1" applyBorder="1" applyAlignment="1">
      <alignment vertical="top" wrapText="1"/>
    </xf>
    <xf numFmtId="0" fontId="27" fillId="0" borderId="16" xfId="0" applyNumberFormat="1" applyFont="1" applyFill="1" applyBorder="1" applyAlignment="1" applyProtection="1">
      <alignment vertical="top" wrapText="1" shrinkToFit="1"/>
      <protection locked="0"/>
    </xf>
    <xf numFmtId="0" fontId="12" fillId="38" borderId="15" xfId="0" applyFont="1" applyFill="1" applyBorder="1" applyAlignment="1">
      <alignment horizontal="center" vertical="top"/>
    </xf>
    <xf numFmtId="0" fontId="12" fillId="38" borderId="16" xfId="0" applyFont="1" applyFill="1" applyBorder="1" applyAlignment="1">
      <alignment horizontal="center" vertical="top"/>
    </xf>
    <xf numFmtId="0" fontId="11" fillId="0" borderId="11" xfId="0" applyFont="1" applyBorder="1" applyAlignment="1">
      <alignment vertical="center"/>
    </xf>
    <xf numFmtId="0" fontId="11" fillId="0" borderId="15" xfId="0" applyFont="1" applyBorder="1" applyAlignment="1">
      <alignment horizontal="left" vertical="center" wrapText="1"/>
    </xf>
    <xf numFmtId="49" fontId="11" fillId="0" borderId="16" xfId="0" applyNumberFormat="1" applyFont="1" applyBorder="1" applyAlignment="1">
      <alignment vertical="top"/>
    </xf>
    <xf numFmtId="0" fontId="11" fillId="0" borderId="0" xfId="0" applyFont="1" applyAlignment="1">
      <alignment vertical="top" wrapText="1"/>
    </xf>
    <xf numFmtId="0" fontId="12" fillId="37" borderId="11" xfId="0" applyFont="1" applyFill="1" applyBorder="1" applyAlignment="1">
      <alignment horizontal="center" vertical="top"/>
    </xf>
    <xf numFmtId="1" fontId="11" fillId="0" borderId="15" xfId="0" applyNumberFormat="1" applyFont="1" applyBorder="1" applyAlignment="1">
      <alignment horizontal="center"/>
    </xf>
    <xf numFmtId="1" fontId="12" fillId="0" borderId="15" xfId="0" applyNumberFormat="1" applyFont="1" applyBorder="1" applyAlignment="1">
      <alignment horizontal="center" vertical="top"/>
    </xf>
    <xf numFmtId="0" fontId="21" fillId="0" borderId="16" xfId="0" applyFont="1" applyBorder="1" applyAlignment="1">
      <alignment horizontal="center"/>
    </xf>
    <xf numFmtId="0" fontId="11" fillId="0" borderId="11" xfId="0" applyFont="1" applyBorder="1" applyAlignment="1">
      <alignment vertical="top" wrapText="1"/>
    </xf>
    <xf numFmtId="0" fontId="11" fillId="36" borderId="27" xfId="0" applyFont="1" applyFill="1" applyBorder="1" applyAlignment="1">
      <alignment horizontal="left" vertical="top" wrapText="1" shrinkToFit="1"/>
    </xf>
    <xf numFmtId="0" fontId="18" fillId="0" borderId="23" xfId="0" applyFont="1" applyBorder="1" applyAlignment="1">
      <alignment horizontal="center"/>
    </xf>
    <xf numFmtId="0" fontId="18" fillId="0" borderId="16" xfId="0" applyFont="1" applyBorder="1" applyAlignment="1">
      <alignment horizontal="center"/>
    </xf>
    <xf numFmtId="0" fontId="21" fillId="0" borderId="17" xfId="0" applyFont="1" applyBorder="1" applyAlignment="1">
      <alignment horizontal="center"/>
    </xf>
    <xf numFmtId="1" fontId="11" fillId="0" borderId="15" xfId="0" applyNumberFormat="1" applyFont="1" applyBorder="1" applyAlignment="1">
      <alignment horizontal="center" vertical="top"/>
    </xf>
    <xf numFmtId="0" fontId="12" fillId="37" borderId="16" xfId="0" applyFont="1" applyFill="1" applyBorder="1" applyAlignment="1">
      <alignment horizontal="center" vertical="top"/>
    </xf>
    <xf numFmtId="1" fontId="11" fillId="0" borderId="12" xfId="0" applyNumberFormat="1" applyFont="1" applyBorder="1" applyAlignment="1">
      <alignment horizontal="center" vertical="top"/>
    </xf>
    <xf numFmtId="0" fontId="11" fillId="0" borderId="15" xfId="0" applyFont="1" applyBorder="1" applyAlignment="1">
      <alignment vertical="center" wrapText="1"/>
    </xf>
    <xf numFmtId="0" fontId="19" fillId="0" borderId="11" xfId="0" applyFont="1" applyBorder="1" applyAlignment="1">
      <alignment horizontal="center"/>
    </xf>
    <xf numFmtId="2" fontId="12" fillId="37" borderId="11" xfId="0" applyNumberFormat="1" applyFont="1" applyFill="1" applyBorder="1" applyAlignment="1">
      <alignment horizontal="center"/>
    </xf>
    <xf numFmtId="2" fontId="12" fillId="38" borderId="11" xfId="0" applyNumberFormat="1" applyFont="1" applyFill="1" applyBorder="1" applyAlignment="1">
      <alignment horizontal="center"/>
    </xf>
    <xf numFmtId="0" fontId="11" fillId="36" borderId="11" xfId="0" applyFont="1" applyFill="1" applyBorder="1" applyAlignment="1">
      <alignment horizontal="left" vertical="top" shrinkToFit="1"/>
    </xf>
    <xf numFmtId="0" fontId="98" fillId="0" borderId="11" xfId="0" applyFont="1" applyBorder="1" applyAlignment="1">
      <alignment horizontal="left" vertical="top"/>
    </xf>
    <xf numFmtId="0" fontId="98" fillId="0" borderId="22" xfId="0" applyFont="1" applyBorder="1" applyAlignment="1">
      <alignment horizontal="left" vertical="top"/>
    </xf>
    <xf numFmtId="0" fontId="26" fillId="0" borderId="18" xfId="0" applyFont="1" applyBorder="1" applyAlignment="1">
      <alignment vertical="top"/>
    </xf>
    <xf numFmtId="0" fontId="26" fillId="0" borderId="23" xfId="0" applyFont="1" applyBorder="1" applyAlignment="1">
      <alignment vertical="top"/>
    </xf>
    <xf numFmtId="0" fontId="103" fillId="0" borderId="1" xfId="33" applyNumberFormat="1" applyFont="1" applyFill="1" applyProtection="1">
      <alignment vertical="top" wrapText="1"/>
      <protection/>
    </xf>
    <xf numFmtId="0" fontId="98" fillId="0" borderId="15" xfId="57" applyFont="1" applyFill="1" applyBorder="1" applyAlignment="1">
      <alignment horizontal="left" vertical="top" wrapText="1"/>
      <protection/>
    </xf>
    <xf numFmtId="49" fontId="11" fillId="0" borderId="15" xfId="57" applyNumberFormat="1" applyFont="1" applyFill="1" applyBorder="1" applyAlignment="1">
      <alignment horizontal="left" vertical="top" wrapText="1"/>
      <protection/>
    </xf>
    <xf numFmtId="0" fontId="98" fillId="0" borderId="15" xfId="57" applyFont="1" applyFill="1" applyBorder="1" applyAlignment="1">
      <alignment horizontal="left" vertical="top" wrapText="1" shrinkToFit="1"/>
      <protection/>
    </xf>
    <xf numFmtId="49" fontId="11" fillId="0" borderId="11" xfId="57" applyNumberFormat="1" applyFont="1" applyFill="1" applyBorder="1" applyAlignment="1">
      <alignment vertical="top" wrapText="1"/>
      <protection/>
    </xf>
    <xf numFmtId="0" fontId="98" fillId="0" borderId="15" xfId="57" applyFont="1" applyFill="1" applyBorder="1" applyAlignment="1">
      <alignment horizontal="left" vertical="top" wrapText="1" shrinkToFit="1"/>
      <protection/>
    </xf>
    <xf numFmtId="0" fontId="98" fillId="0" borderId="16" xfId="57" applyFont="1" applyFill="1" applyBorder="1" applyAlignment="1">
      <alignment horizontal="left" vertical="top" wrapText="1" shrinkToFit="1"/>
      <protection/>
    </xf>
    <xf numFmtId="0" fontId="26" fillId="0" borderId="14" xfId="0" applyFont="1" applyBorder="1" applyAlignment="1">
      <alignment horizontal="center" wrapText="1"/>
    </xf>
    <xf numFmtId="0" fontId="26" fillId="0" borderId="17" xfId="0" applyFont="1" applyBorder="1" applyAlignment="1">
      <alignment horizontal="center" wrapText="1"/>
    </xf>
    <xf numFmtId="0" fontId="11" fillId="0" borderId="11" xfId="57" applyFont="1" applyFill="1" applyBorder="1" applyAlignment="1">
      <alignment horizontal="justify" vertical="top" wrapText="1"/>
      <protection/>
    </xf>
    <xf numFmtId="0" fontId="11" fillId="0" borderId="16" xfId="57" applyFont="1" applyFill="1" applyBorder="1" applyAlignment="1">
      <alignment horizontal="justify" vertical="top" wrapText="1"/>
      <protection/>
    </xf>
    <xf numFmtId="0" fontId="11" fillId="0" borderId="13" xfId="57" applyFont="1" applyFill="1" applyBorder="1" applyAlignment="1">
      <alignment horizontal="left" vertical="top" wrapText="1"/>
      <protection/>
    </xf>
    <xf numFmtId="0" fontId="11" fillId="0" borderId="15" xfId="57" applyFont="1" applyFill="1" applyBorder="1" applyAlignment="1">
      <alignment horizontal="left" vertical="center" wrapText="1"/>
      <protection/>
    </xf>
    <xf numFmtId="0" fontId="11" fillId="0" borderId="16" xfId="57" applyFont="1" applyFill="1" applyBorder="1" applyAlignment="1">
      <alignment horizontal="left" vertical="center" wrapText="1"/>
      <protection/>
    </xf>
    <xf numFmtId="0" fontId="11" fillId="0" borderId="16" xfId="57" applyFont="1" applyFill="1" applyBorder="1" applyAlignment="1">
      <alignment horizontal="center" vertical="center" wrapText="1"/>
      <protection/>
    </xf>
    <xf numFmtId="0" fontId="11" fillId="0" borderId="13" xfId="57" applyFont="1" applyFill="1" applyBorder="1" applyAlignment="1">
      <alignment horizontal="left" vertical="top" wrapText="1" shrinkToFit="1"/>
      <protection/>
    </xf>
    <xf numFmtId="0" fontId="11" fillId="0" borderId="1" xfId="34" applyNumberFormat="1" applyFont="1" applyFill="1" applyProtection="1">
      <alignment vertical="top" wrapText="1"/>
      <protection/>
    </xf>
    <xf numFmtId="0" fontId="11" fillId="0" borderId="29" xfId="57" applyFont="1" applyFill="1" applyBorder="1" applyAlignment="1">
      <alignment horizontal="left" vertical="top" wrapText="1"/>
      <protection/>
    </xf>
    <xf numFmtId="0" fontId="11" fillId="0" borderId="11" xfId="57" applyNumberFormat="1" applyFont="1" applyFill="1" applyBorder="1" applyAlignment="1">
      <alignment horizontal="left" vertical="top" wrapText="1"/>
      <protection/>
    </xf>
    <xf numFmtId="0" fontId="11" fillId="0" borderId="15" xfId="57" applyNumberFormat="1" applyFont="1" applyFill="1" applyBorder="1" applyAlignment="1">
      <alignment horizontal="left" vertical="top" wrapText="1"/>
      <protection/>
    </xf>
    <xf numFmtId="0" fontId="11" fillId="0" borderId="12" xfId="0" applyFont="1" applyFill="1" applyBorder="1" applyAlignment="1">
      <alignment horizontal="left"/>
    </xf>
    <xf numFmtId="0" fontId="11" fillId="0" borderId="16" xfId="0" applyFont="1" applyFill="1" applyBorder="1" applyAlignment="1">
      <alignment horizontal="left"/>
    </xf>
    <xf numFmtId="0" fontId="11" fillId="0" borderId="21" xfId="57" applyNumberFormat="1" applyFont="1" applyFill="1" applyBorder="1" applyAlignment="1">
      <alignment horizontal="left" vertical="top" wrapText="1"/>
      <protection/>
    </xf>
    <xf numFmtId="0" fontId="11" fillId="0" borderId="11" xfId="0" applyFont="1" applyFill="1" applyBorder="1" applyAlignment="1">
      <alignment vertical="center" wrapText="1"/>
    </xf>
    <xf numFmtId="0" fontId="11" fillId="0" borderId="15" xfId="0" applyNumberFormat="1" applyFont="1" applyBorder="1" applyAlignment="1">
      <alignment vertical="top" wrapText="1"/>
    </xf>
    <xf numFmtId="0" fontId="11" fillId="0" borderId="12" xfId="0" applyNumberFormat="1" applyFont="1" applyBorder="1" applyAlignment="1">
      <alignment vertical="top" wrapText="1"/>
    </xf>
    <xf numFmtId="0" fontId="11" fillId="0" borderId="15" xfId="0" applyFont="1" applyFill="1" applyBorder="1" applyAlignment="1">
      <alignment horizontal="left" vertical="top" wrapText="1"/>
    </xf>
    <xf numFmtId="0" fontId="11" fillId="0" borderId="11" xfId="0"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0" fontId="11" fillId="0" borderId="11"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3" xfId="0" applyFont="1" applyFill="1" applyBorder="1" applyAlignment="1">
      <alignment horizontal="center" vertical="top"/>
    </xf>
    <xf numFmtId="0" fontId="12" fillId="0" borderId="17" xfId="0" applyFont="1" applyFill="1" applyBorder="1" applyAlignment="1">
      <alignment horizontal="center" vertical="top"/>
    </xf>
    <xf numFmtId="0" fontId="12" fillId="0" borderId="11" xfId="0" applyFont="1" applyFill="1" applyBorder="1" applyAlignment="1">
      <alignment horizontal="center" vertical="top" wrapText="1"/>
    </xf>
    <xf numFmtId="49" fontId="18" fillId="0" borderId="11" xfId="0" applyNumberFormat="1" applyFont="1" applyFill="1" applyBorder="1" applyAlignment="1">
      <alignment horizontal="center" vertical="top"/>
    </xf>
    <xf numFmtId="0" fontId="11" fillId="0" borderId="15" xfId="0" applyFont="1" applyFill="1" applyBorder="1" applyAlignment="1">
      <alignment horizontal="left" vertical="top"/>
    </xf>
    <xf numFmtId="0" fontId="11" fillId="0" borderId="0" xfId="0" applyFont="1" applyFill="1" applyAlignment="1">
      <alignment horizontal="left" vertical="top" wrapText="1"/>
    </xf>
    <xf numFmtId="0" fontId="11" fillId="0" borderId="12" xfId="0" applyFont="1" applyFill="1" applyBorder="1" applyAlignment="1">
      <alignment horizontal="left" vertical="top" wrapText="1" shrinkToFit="1"/>
    </xf>
    <xf numFmtId="14" fontId="11" fillId="0" borderId="12" xfId="0" applyNumberFormat="1" applyFont="1" applyFill="1" applyBorder="1" applyAlignment="1">
      <alignment horizontal="center" vertical="top" shrinkToFit="1"/>
    </xf>
    <xf numFmtId="0" fontId="11" fillId="0" borderId="12" xfId="0" applyFont="1" applyFill="1" applyBorder="1" applyAlignment="1">
      <alignment horizontal="left" vertical="top"/>
    </xf>
    <xf numFmtId="0" fontId="11" fillId="0" borderId="12" xfId="0" applyFont="1" applyFill="1" applyBorder="1" applyAlignment="1">
      <alignment horizontal="left" vertical="top" wrapText="1" shrinkToFit="1"/>
    </xf>
    <xf numFmtId="0" fontId="11" fillId="0" borderId="16" xfId="0" applyFont="1" applyFill="1" applyBorder="1" applyAlignment="1">
      <alignment horizontal="left" vertical="top"/>
    </xf>
    <xf numFmtId="0" fontId="11" fillId="0" borderId="16" xfId="0" applyFont="1" applyFill="1" applyBorder="1" applyAlignment="1">
      <alignment horizontal="left" vertical="top" wrapText="1" shrinkToFit="1"/>
    </xf>
    <xf numFmtId="0" fontId="11" fillId="0" borderId="16" xfId="0" applyFont="1" applyFill="1" applyBorder="1" applyAlignment="1">
      <alignment horizontal="left" vertical="top" wrapText="1" shrinkToFit="1"/>
    </xf>
    <xf numFmtId="0" fontId="11" fillId="0" borderId="12" xfId="0" applyFont="1" applyFill="1" applyBorder="1" applyAlignment="1">
      <alignment horizontal="left" vertical="top" wrapText="1"/>
    </xf>
    <xf numFmtId="0" fontId="11" fillId="0" borderId="15" xfId="0" applyFont="1" applyFill="1" applyBorder="1" applyAlignment="1">
      <alignment horizontal="left" vertical="top" wrapText="1" shrinkToFit="1"/>
    </xf>
    <xf numFmtId="14" fontId="11" fillId="0" borderId="15" xfId="0" applyNumberFormat="1" applyFont="1" applyFill="1" applyBorder="1" applyAlignment="1">
      <alignment horizontal="center" vertical="top" wrapText="1" shrinkToFit="1"/>
    </xf>
    <xf numFmtId="0" fontId="11" fillId="0" borderId="12" xfId="0" applyFont="1" applyFill="1" applyBorder="1" applyAlignment="1">
      <alignment horizontal="left" vertical="top"/>
    </xf>
    <xf numFmtId="14" fontId="11" fillId="0" borderId="12" xfId="0" applyNumberFormat="1" applyFont="1" applyFill="1" applyBorder="1" applyAlignment="1">
      <alignment horizontal="center" vertical="top" wrapText="1" shrinkToFit="1"/>
    </xf>
    <xf numFmtId="0" fontId="11" fillId="0" borderId="12" xfId="0" applyFont="1" applyFill="1" applyBorder="1" applyAlignment="1">
      <alignment horizontal="center" vertical="center"/>
    </xf>
    <xf numFmtId="49" fontId="11" fillId="0" borderId="12" xfId="0" applyNumberFormat="1" applyFont="1" applyFill="1" applyBorder="1" applyAlignment="1">
      <alignment horizont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xf>
    <xf numFmtId="49" fontId="11" fillId="0" borderId="15" xfId="0" applyNumberFormat="1" applyFont="1" applyFill="1" applyBorder="1" applyAlignment="1">
      <alignment horizontal="center"/>
    </xf>
    <xf numFmtId="0" fontId="11" fillId="0" borderId="12" xfId="0" applyFont="1" applyFill="1" applyBorder="1" applyAlignment="1">
      <alignment vertical="center"/>
    </xf>
    <xf numFmtId="0" fontId="11" fillId="0" borderId="15" xfId="0" applyFont="1" applyFill="1" applyBorder="1" applyAlignment="1">
      <alignment horizontal="center" vertical="top"/>
    </xf>
    <xf numFmtId="14" fontId="11" fillId="0" borderId="15" xfId="0" applyNumberFormat="1" applyFont="1" applyFill="1" applyBorder="1" applyAlignment="1">
      <alignment horizontal="center" vertical="top" wrapText="1" shrinkToFit="1"/>
    </xf>
    <xf numFmtId="0" fontId="11" fillId="0" borderId="12" xfId="0" applyFont="1" applyFill="1" applyBorder="1" applyAlignment="1">
      <alignment horizontal="center" vertical="top"/>
    </xf>
    <xf numFmtId="14" fontId="11" fillId="0" borderId="16" xfId="0" applyNumberFormat="1" applyFont="1" applyFill="1" applyBorder="1" applyAlignment="1">
      <alignment horizontal="center" vertical="top" wrapText="1" shrinkToFit="1"/>
    </xf>
    <xf numFmtId="0" fontId="11" fillId="0" borderId="15" xfId="0" applyFont="1" applyFill="1" applyBorder="1" applyAlignment="1">
      <alignment horizontal="left" vertical="top" wrapText="1"/>
    </xf>
    <xf numFmtId="0" fontId="11" fillId="0" borderId="15" xfId="0" applyFont="1" applyFill="1" applyBorder="1" applyAlignment="1">
      <alignment vertical="top" wrapText="1" shrinkToFit="1"/>
    </xf>
    <xf numFmtId="0" fontId="11" fillId="0" borderId="16" xfId="0" applyFont="1" applyFill="1" applyBorder="1" applyAlignment="1">
      <alignment vertical="top" wrapText="1" shrinkToFit="1"/>
    </xf>
    <xf numFmtId="0" fontId="11" fillId="0" borderId="11" xfId="0" applyFont="1" applyFill="1" applyBorder="1" applyAlignment="1">
      <alignment vertical="top" wrapText="1" shrinkToFit="1"/>
    </xf>
    <xf numFmtId="49" fontId="27" fillId="0" borderId="15" xfId="0" applyNumberFormat="1" applyFont="1" applyFill="1" applyBorder="1" applyAlignment="1">
      <alignment horizontal="left" vertical="top" wrapText="1"/>
    </xf>
    <xf numFmtId="0" fontId="11" fillId="0" borderId="15" xfId="0" applyFont="1" applyFill="1" applyBorder="1" applyAlignment="1">
      <alignment vertical="top" wrapText="1" shrinkToFit="1"/>
    </xf>
    <xf numFmtId="14" fontId="11" fillId="0" borderId="15" xfId="0" applyNumberFormat="1" applyFont="1" applyFill="1" applyBorder="1" applyAlignment="1">
      <alignment vertical="top" wrapText="1" shrinkToFit="1"/>
    </xf>
    <xf numFmtId="49" fontId="27" fillId="0" borderId="12" xfId="0" applyNumberFormat="1" applyFont="1" applyFill="1" applyBorder="1" applyAlignment="1">
      <alignment horizontal="left" vertical="top" wrapText="1"/>
    </xf>
    <xf numFmtId="14" fontId="11" fillId="0" borderId="12" xfId="0" applyNumberFormat="1" applyFont="1" applyFill="1" applyBorder="1" applyAlignment="1">
      <alignment vertical="top" wrapText="1" shrinkToFit="1"/>
    </xf>
    <xf numFmtId="14" fontId="11" fillId="0" borderId="16" xfId="0" applyNumberFormat="1" applyFont="1" applyFill="1" applyBorder="1" applyAlignment="1">
      <alignment vertical="top" wrapText="1" shrinkToFit="1"/>
    </xf>
    <xf numFmtId="0" fontId="11" fillId="0" borderId="12" xfId="0" applyNumberFormat="1" applyFont="1" applyFill="1" applyBorder="1" applyAlignment="1">
      <alignment horizontal="center" vertical="top" shrinkToFit="1"/>
    </xf>
    <xf numFmtId="0" fontId="11" fillId="0" borderId="12" xfId="0" applyNumberFormat="1" applyFont="1" applyFill="1" applyBorder="1" applyAlignment="1">
      <alignment horizontal="left" vertical="top" wrapText="1" shrinkToFit="1"/>
    </xf>
    <xf numFmtId="49" fontId="11" fillId="0" borderId="11" xfId="0" applyNumberFormat="1" applyFont="1" applyFill="1" applyBorder="1" applyAlignment="1">
      <alignment horizontal="center"/>
    </xf>
    <xf numFmtId="0" fontId="11" fillId="0" borderId="16" xfId="0" applyFont="1" applyFill="1" applyBorder="1" applyAlignment="1">
      <alignment horizontal="center" vertical="center"/>
    </xf>
    <xf numFmtId="49" fontId="12" fillId="0" borderId="11" xfId="0" applyNumberFormat="1" applyFont="1" applyFill="1" applyBorder="1" applyAlignment="1">
      <alignment horizontal="center" vertical="top"/>
    </xf>
    <xf numFmtId="0" fontId="11" fillId="0" borderId="12" xfId="0" applyNumberFormat="1" applyFont="1" applyFill="1" applyBorder="1" applyAlignment="1" applyProtection="1">
      <alignment vertical="top" wrapText="1" shrinkToFit="1"/>
      <protection locked="0"/>
    </xf>
    <xf numFmtId="0" fontId="11" fillId="0" borderId="12" xfId="0" applyNumberFormat="1" applyFont="1" applyFill="1" applyBorder="1" applyAlignment="1" applyProtection="1">
      <alignment vertical="top" wrapText="1" shrinkToFit="1"/>
      <protection locked="0"/>
    </xf>
    <xf numFmtId="0" fontId="11" fillId="0" borderId="16" xfId="0" applyNumberFormat="1" applyFont="1" applyFill="1" applyBorder="1" applyAlignment="1" applyProtection="1">
      <alignment vertical="top" wrapText="1" shrinkToFit="1"/>
      <protection locked="0"/>
    </xf>
    <xf numFmtId="0" fontId="11" fillId="0" borderId="15" xfId="0" applyNumberFormat="1" applyFont="1" applyFill="1" applyBorder="1" applyAlignment="1" applyProtection="1">
      <alignment horizontal="left" vertical="top" wrapText="1" shrinkToFit="1"/>
      <protection locked="0"/>
    </xf>
    <xf numFmtId="0" fontId="11" fillId="0" borderId="12" xfId="0" applyNumberFormat="1" applyFont="1" applyFill="1" applyBorder="1" applyAlignment="1" applyProtection="1">
      <alignment horizontal="left" vertical="top" wrapText="1" shrinkToFit="1"/>
      <protection locked="0"/>
    </xf>
    <xf numFmtId="49" fontId="11" fillId="0" borderId="16" xfId="0" applyNumberFormat="1" applyFont="1" applyFill="1" applyBorder="1" applyAlignment="1">
      <alignment horizontal="center"/>
    </xf>
    <xf numFmtId="0" fontId="11" fillId="0" borderId="16" xfId="0" applyNumberFormat="1" applyFont="1" applyFill="1" applyBorder="1" applyAlignment="1" applyProtection="1">
      <alignment horizontal="left" vertical="top" wrapText="1" shrinkToFit="1"/>
      <protection locked="0"/>
    </xf>
    <xf numFmtId="14" fontId="11" fillId="0" borderId="11" xfId="0" applyNumberFormat="1" applyFont="1" applyFill="1" applyBorder="1" applyAlignment="1">
      <alignment horizontal="center" vertical="top" wrapText="1" shrinkToFit="1"/>
    </xf>
    <xf numFmtId="14" fontId="11" fillId="0" borderId="12" xfId="0" applyNumberFormat="1" applyFont="1" applyFill="1" applyBorder="1" applyAlignment="1">
      <alignment horizontal="center" vertical="top"/>
    </xf>
    <xf numFmtId="14" fontId="11" fillId="0" borderId="26" xfId="0" applyNumberFormat="1" applyFont="1" applyFill="1" applyBorder="1" applyAlignment="1">
      <alignment horizontal="center" vertical="top"/>
    </xf>
    <xf numFmtId="0" fontId="11" fillId="0" borderId="26" xfId="0" applyFont="1" applyFill="1" applyBorder="1" applyAlignment="1">
      <alignment horizontal="center" vertical="top" wrapText="1"/>
    </xf>
    <xf numFmtId="14" fontId="27" fillId="0" borderId="12" xfId="0" applyNumberFormat="1" applyFont="1" applyFill="1" applyBorder="1" applyAlignment="1" applyProtection="1">
      <alignment vertical="top" wrapText="1" shrinkToFit="1"/>
      <protection locked="0"/>
    </xf>
    <xf numFmtId="14" fontId="27" fillId="0" borderId="16" xfId="0" applyNumberFormat="1" applyFont="1" applyFill="1" applyBorder="1" applyAlignment="1" applyProtection="1">
      <alignment vertical="top" wrapText="1" shrinkToFit="1"/>
      <protection locked="0"/>
    </xf>
    <xf numFmtId="14" fontId="27" fillId="0" borderId="26" xfId="0" applyNumberFormat="1" applyFont="1" applyFill="1" applyBorder="1" applyAlignment="1" applyProtection="1">
      <alignment horizontal="center" vertical="top" wrapText="1" shrinkToFit="1"/>
      <protection locked="0"/>
    </xf>
    <xf numFmtId="14" fontId="27" fillId="0" borderId="19" xfId="0" applyNumberFormat="1" applyFont="1" applyFill="1" applyBorder="1" applyAlignment="1" applyProtection="1">
      <alignment horizontal="center" vertical="top" wrapText="1" shrinkToFit="1"/>
      <protection locked="0"/>
    </xf>
    <xf numFmtId="0" fontId="11" fillId="0" borderId="12" xfId="0" applyFont="1" applyFill="1" applyBorder="1" applyAlignment="1">
      <alignment wrapText="1" shrinkToFit="1"/>
    </xf>
    <xf numFmtId="0" fontId="11" fillId="0" borderId="16" xfId="0" applyFont="1" applyFill="1" applyBorder="1" applyAlignment="1">
      <alignment wrapText="1" shrinkToFit="1"/>
    </xf>
    <xf numFmtId="0" fontId="11" fillId="0" borderId="16" xfId="0" applyFont="1" applyFill="1" applyBorder="1" applyAlignment="1">
      <alignment horizontal="center" vertical="center"/>
    </xf>
    <xf numFmtId="14" fontId="11" fillId="0" borderId="15" xfId="0" applyNumberFormat="1" applyFont="1" applyFill="1" applyBorder="1" applyAlignment="1">
      <alignment horizontal="center" vertical="top" wrapText="1"/>
    </xf>
    <xf numFmtId="49" fontId="11" fillId="0" borderId="15" xfId="0" applyNumberFormat="1" applyFont="1" applyFill="1" applyBorder="1" applyAlignment="1">
      <alignment horizontal="center" vertical="top"/>
    </xf>
    <xf numFmtId="49" fontId="11" fillId="0" borderId="12" xfId="0" applyNumberFormat="1" applyFont="1" applyFill="1" applyBorder="1" applyAlignment="1">
      <alignment horizontal="center" vertical="top"/>
    </xf>
    <xf numFmtId="49" fontId="11" fillId="0" borderId="16" xfId="0" applyNumberFormat="1" applyFont="1" applyFill="1" applyBorder="1" applyAlignment="1">
      <alignment horizontal="center" vertical="top"/>
    </xf>
    <xf numFmtId="0" fontId="11" fillId="0" borderId="16" xfId="0" applyFont="1" applyFill="1" applyBorder="1" applyAlignment="1">
      <alignment horizontal="justify" vertical="top" wrapText="1"/>
    </xf>
    <xf numFmtId="0" fontId="11" fillId="0" borderId="16" xfId="0" applyFont="1" applyFill="1" applyBorder="1" applyAlignment="1">
      <alignment horizontal="justify" vertical="top" wrapText="1" shrinkToFit="1"/>
    </xf>
    <xf numFmtId="14" fontId="11" fillId="0" borderId="16" xfId="0" applyNumberFormat="1" applyFont="1" applyFill="1" applyBorder="1" applyAlignment="1">
      <alignment horizontal="justify" vertical="top" wrapText="1" shrinkToFit="1"/>
    </xf>
    <xf numFmtId="0" fontId="11" fillId="0" borderId="12" xfId="0" applyFont="1" applyFill="1" applyBorder="1" applyAlignment="1">
      <alignment horizontal="justify" vertical="top" wrapText="1"/>
    </xf>
    <xf numFmtId="0" fontId="11" fillId="0" borderId="27" xfId="0" applyFont="1" applyFill="1" applyBorder="1" applyAlignment="1">
      <alignment horizontal="left" vertical="top" wrapText="1"/>
    </xf>
    <xf numFmtId="0" fontId="11" fillId="0" borderId="11" xfId="0" applyFont="1" applyFill="1" applyBorder="1" applyAlignment="1">
      <alignment horizontal="left" wrapText="1"/>
    </xf>
    <xf numFmtId="0" fontId="11" fillId="0" borderId="22" xfId="0" applyFont="1" applyFill="1" applyBorder="1" applyAlignment="1">
      <alignment horizontal="center" vertical="top" wrapText="1"/>
    </xf>
    <xf numFmtId="0" fontId="11" fillId="0" borderId="16" xfId="0" applyFont="1" applyFill="1" applyBorder="1" applyAlignment="1">
      <alignment horizontal="left" wrapText="1"/>
    </xf>
    <xf numFmtId="0" fontId="11" fillId="0" borderId="27" xfId="0" applyFont="1" applyFill="1" applyBorder="1" applyAlignment="1">
      <alignment horizontal="left" wrapText="1"/>
    </xf>
    <xf numFmtId="0" fontId="11" fillId="0" borderId="26" xfId="0" applyFont="1" applyFill="1" applyBorder="1" applyAlignment="1">
      <alignment horizontal="center" vertical="top" wrapText="1" shrinkToFit="1"/>
    </xf>
    <xf numFmtId="0" fontId="11" fillId="0" borderId="16" xfId="0" applyFont="1" applyFill="1" applyBorder="1" applyAlignment="1">
      <alignment horizontal="center" wrapText="1"/>
    </xf>
    <xf numFmtId="0" fontId="11" fillId="0" borderId="18" xfId="0" applyFont="1" applyFill="1" applyBorder="1" applyAlignment="1">
      <alignment horizontal="left" vertical="top" wrapText="1"/>
    </xf>
    <xf numFmtId="0" fontId="11" fillId="0" borderId="12" xfId="0" applyFont="1" applyFill="1" applyBorder="1" applyAlignment="1">
      <alignment horizontal="left" wrapText="1"/>
    </xf>
    <xf numFmtId="0" fontId="11" fillId="0" borderId="16" xfId="0" applyNumberFormat="1" applyFont="1" applyFill="1" applyBorder="1" applyAlignment="1">
      <alignment horizontal="center"/>
    </xf>
    <xf numFmtId="0" fontId="11" fillId="0" borderId="16" xfId="0" applyFont="1" applyFill="1" applyBorder="1" applyAlignment="1">
      <alignment horizontal="center" wrapText="1" shrinkToFit="1"/>
    </xf>
    <xf numFmtId="0" fontId="11" fillId="0" borderId="16" xfId="0" applyFont="1" applyFill="1" applyBorder="1" applyAlignment="1">
      <alignment horizontal="left" wrapText="1"/>
    </xf>
    <xf numFmtId="14" fontId="11" fillId="0" borderId="16" xfId="0" applyNumberFormat="1" applyFont="1" applyFill="1" applyBorder="1" applyAlignment="1">
      <alignment horizontal="center"/>
    </xf>
    <xf numFmtId="49" fontId="11" fillId="0" borderId="16" xfId="0" applyNumberFormat="1" applyFont="1" applyFill="1" applyBorder="1" applyAlignment="1">
      <alignment horizontal="center" wrapText="1"/>
    </xf>
    <xf numFmtId="0" fontId="11" fillId="0" borderId="15" xfId="0" applyNumberFormat="1" applyFont="1" applyFill="1" applyBorder="1" applyAlignment="1">
      <alignment horizontal="center"/>
    </xf>
    <xf numFmtId="2" fontId="11" fillId="0" borderId="16" xfId="0" applyNumberFormat="1" applyFont="1" applyFill="1" applyBorder="1" applyAlignment="1">
      <alignment horizontal="center" shrinkToFit="1"/>
    </xf>
    <xf numFmtId="0" fontId="11" fillId="0" borderId="16" xfId="0" applyNumberFormat="1" applyFont="1" applyFill="1" applyBorder="1" applyAlignment="1">
      <alignment horizontal="center" shrinkToFit="1"/>
    </xf>
    <xf numFmtId="0" fontId="11" fillId="0" borderId="18" xfId="0" applyFont="1" applyFill="1" applyBorder="1" applyAlignment="1">
      <alignment horizontal="center" vertical="top" wrapText="1" shrinkToFit="1"/>
    </xf>
    <xf numFmtId="0" fontId="11" fillId="0" borderId="26" xfId="0" applyFont="1" applyFill="1" applyBorder="1" applyAlignment="1">
      <alignment horizontal="left" vertical="top" wrapText="1" shrinkToFit="1"/>
    </xf>
    <xf numFmtId="0" fontId="11" fillId="0" borderId="12" xfId="0" applyNumberFormat="1" applyFont="1" applyFill="1" applyBorder="1" applyAlignment="1">
      <alignment horizontal="left" vertical="top" wrapText="1" shrinkToFit="1"/>
    </xf>
    <xf numFmtId="14" fontId="11" fillId="0" borderId="15" xfId="0" applyNumberFormat="1" applyFont="1" applyFill="1" applyBorder="1" applyAlignment="1">
      <alignment horizontal="center" vertical="top" wrapText="1"/>
    </xf>
    <xf numFmtId="0" fontId="11" fillId="0" borderId="16" xfId="0" applyNumberFormat="1" applyFont="1" applyFill="1" applyBorder="1" applyAlignment="1">
      <alignment horizontal="left" vertical="top" wrapText="1" shrinkToFit="1"/>
    </xf>
    <xf numFmtId="14" fontId="11" fillId="0" borderId="15" xfId="0" applyNumberFormat="1" applyFont="1" applyFill="1" applyBorder="1" applyAlignment="1">
      <alignment vertical="top" wrapText="1" shrinkToFit="1"/>
    </xf>
    <xf numFmtId="14" fontId="11" fillId="0" borderId="16" xfId="0" applyNumberFormat="1" applyFont="1" applyFill="1" applyBorder="1" applyAlignment="1">
      <alignment vertical="top" wrapText="1" shrinkToFit="1"/>
    </xf>
    <xf numFmtId="0" fontId="11" fillId="0" borderId="23" xfId="0" applyFont="1" applyFill="1" applyBorder="1" applyAlignment="1">
      <alignment horizontal="center" vertical="top" wrapText="1" shrinkToFit="1"/>
    </xf>
    <xf numFmtId="0" fontId="11" fillId="0" borderId="19" xfId="0" applyFont="1" applyFill="1" applyBorder="1" applyAlignment="1">
      <alignment vertical="top" wrapText="1" shrinkToFit="1"/>
    </xf>
    <xf numFmtId="0" fontId="11" fillId="0" borderId="19" xfId="0" applyFont="1" applyFill="1" applyBorder="1" applyAlignment="1">
      <alignment horizontal="center" vertical="top"/>
    </xf>
    <xf numFmtId="0" fontId="11" fillId="0" borderId="12" xfId="0" applyFont="1" applyFill="1" applyBorder="1" applyAlignment="1">
      <alignment horizontal="left"/>
    </xf>
    <xf numFmtId="0" fontId="11" fillId="0" borderId="15" xfId="0" applyNumberFormat="1" applyFont="1" applyFill="1" applyBorder="1" applyAlignment="1">
      <alignment horizontal="left" vertical="top" wrapText="1"/>
    </xf>
    <xf numFmtId="0" fontId="11" fillId="0" borderId="16" xfId="0" applyNumberFormat="1" applyFont="1" applyFill="1" applyBorder="1" applyAlignment="1">
      <alignment horizontal="left" vertical="top" wrapText="1"/>
    </xf>
    <xf numFmtId="14" fontId="11" fillId="0" borderId="12" xfId="0" applyNumberFormat="1" applyFont="1" applyFill="1" applyBorder="1" applyAlignment="1">
      <alignment horizontal="center" vertical="top"/>
    </xf>
    <xf numFmtId="0" fontId="11" fillId="0" borderId="11" xfId="0" applyNumberFormat="1" applyFont="1" applyFill="1" applyBorder="1" applyAlignment="1">
      <alignment horizontal="left" vertical="top" wrapText="1"/>
    </xf>
    <xf numFmtId="14" fontId="11" fillId="0" borderId="16" xfId="0" applyNumberFormat="1" applyFont="1" applyFill="1" applyBorder="1" applyAlignment="1">
      <alignment horizontal="center" vertical="top"/>
    </xf>
    <xf numFmtId="49" fontId="11" fillId="0" borderId="16" xfId="0" applyNumberFormat="1" applyFont="1" applyFill="1" applyBorder="1" applyAlignment="1">
      <alignment horizontal="center" vertical="top" wrapText="1"/>
    </xf>
    <xf numFmtId="0" fontId="11" fillId="0" borderId="15" xfId="0" applyNumberFormat="1" applyFont="1" applyFill="1" applyBorder="1" applyAlignment="1">
      <alignment horizontal="left" vertical="top" wrapText="1"/>
    </xf>
    <xf numFmtId="0" fontId="11" fillId="0" borderId="12" xfId="0" applyNumberFormat="1" applyFont="1" applyFill="1" applyBorder="1" applyAlignment="1">
      <alignment horizontal="left" vertical="top" wrapText="1"/>
    </xf>
    <xf numFmtId="0" fontId="11" fillId="0" borderId="16" xfId="0" applyNumberFormat="1" applyFont="1" applyFill="1" applyBorder="1" applyAlignment="1">
      <alignment horizontal="left" vertical="top" wrapText="1"/>
    </xf>
    <xf numFmtId="49" fontId="11" fillId="0" borderId="11" xfId="0" applyNumberFormat="1" applyFont="1" applyFill="1" applyBorder="1" applyAlignment="1">
      <alignment horizontal="left" wrapText="1"/>
    </xf>
    <xf numFmtId="0" fontId="11" fillId="0" borderId="15" xfId="0" applyFont="1" applyFill="1" applyBorder="1" applyAlignment="1">
      <alignment vertical="top" wrapText="1"/>
    </xf>
    <xf numFmtId="0" fontId="11" fillId="0" borderId="15" xfId="0" applyFont="1" applyFill="1" applyBorder="1" applyAlignment="1">
      <alignment vertical="top"/>
    </xf>
    <xf numFmtId="14" fontId="11" fillId="0" borderId="15" xfId="0" applyNumberFormat="1" applyFont="1" applyFill="1" applyBorder="1" applyAlignment="1">
      <alignment vertical="top"/>
    </xf>
    <xf numFmtId="49" fontId="12" fillId="0" borderId="15" xfId="0" applyNumberFormat="1" applyFont="1" applyFill="1" applyBorder="1" applyAlignment="1">
      <alignment horizontal="center" vertical="top"/>
    </xf>
    <xf numFmtId="0" fontId="11" fillId="0" borderId="12" xfId="0" applyFont="1" applyFill="1" applyBorder="1" applyAlignment="1">
      <alignment vertical="top"/>
    </xf>
    <xf numFmtId="0" fontId="11" fillId="0" borderId="16" xfId="0" applyFont="1" applyFill="1" applyBorder="1" applyAlignment="1">
      <alignment vertical="top"/>
    </xf>
    <xf numFmtId="0" fontId="11" fillId="0" borderId="0" xfId="0" applyFont="1" applyFill="1" applyBorder="1" applyAlignment="1">
      <alignment/>
    </xf>
    <xf numFmtId="0" fontId="11" fillId="0" borderId="15" xfId="0" applyNumberFormat="1" applyFont="1" applyFill="1" applyBorder="1" applyAlignment="1">
      <alignment vertical="top" wrapText="1" shrinkToFit="1"/>
    </xf>
    <xf numFmtId="49" fontId="11" fillId="0" borderId="15" xfId="0" applyNumberFormat="1" applyFont="1" applyFill="1" applyBorder="1" applyAlignment="1">
      <alignment horizontal="center" vertical="top" wrapText="1" shrinkToFit="1"/>
    </xf>
    <xf numFmtId="49" fontId="11" fillId="0" borderId="16" xfId="0" applyNumberFormat="1" applyFont="1" applyFill="1" applyBorder="1" applyAlignment="1">
      <alignment horizontal="center" vertical="top" wrapText="1" shrinkToFit="1"/>
    </xf>
    <xf numFmtId="49" fontId="11" fillId="0" borderId="11" xfId="0" applyNumberFormat="1" applyFont="1" applyFill="1" applyBorder="1" applyAlignment="1">
      <alignment horizontal="center" vertical="top" wrapText="1" shrinkToFit="1"/>
    </xf>
    <xf numFmtId="0" fontId="27" fillId="0" borderId="0" xfId="0" applyFont="1" applyFill="1" applyAlignment="1">
      <alignment horizontal="justify" vertical="top"/>
    </xf>
    <xf numFmtId="49" fontId="11" fillId="0" borderId="16" xfId="0" applyNumberFormat="1" applyFont="1" applyFill="1" applyBorder="1" applyAlignment="1">
      <alignment horizontal="left" vertical="top" wrapText="1"/>
    </xf>
    <xf numFmtId="2" fontId="11" fillId="0" borderId="11" xfId="0" applyNumberFormat="1" applyFont="1" applyFill="1" applyBorder="1" applyAlignment="1">
      <alignment horizontal="left" vertical="top" wrapText="1"/>
    </xf>
    <xf numFmtId="0" fontId="11" fillId="0" borderId="15" xfId="0" applyNumberFormat="1" applyFont="1" applyFill="1" applyBorder="1" applyAlignment="1">
      <alignment horizontal="center" vertical="top" wrapText="1" shrinkToFit="1"/>
    </xf>
    <xf numFmtId="0" fontId="11" fillId="0" borderId="16" xfId="0" applyNumberFormat="1" applyFont="1" applyFill="1" applyBorder="1" applyAlignment="1">
      <alignment horizontal="center" vertical="top" wrapText="1" shrinkToFit="1"/>
    </xf>
    <xf numFmtId="14" fontId="11" fillId="0" borderId="11" xfId="0" applyNumberFormat="1" applyFont="1" applyFill="1" applyBorder="1" applyAlignment="1">
      <alignment horizontal="center" vertical="top"/>
    </xf>
    <xf numFmtId="14" fontId="11" fillId="0" borderId="11" xfId="0" applyNumberFormat="1" applyFont="1" applyFill="1" applyBorder="1" applyAlignment="1">
      <alignment horizontal="center" vertical="top" wrapText="1"/>
    </xf>
    <xf numFmtId="14" fontId="11" fillId="0" borderId="15" xfId="0" applyNumberFormat="1" applyFont="1" applyFill="1" applyBorder="1" applyAlignment="1">
      <alignment horizontal="center" vertical="top"/>
    </xf>
    <xf numFmtId="0" fontId="14" fillId="0" borderId="16" xfId="0" applyFont="1" applyFill="1" applyBorder="1" applyAlignment="1">
      <alignment horizontal="center" vertical="top"/>
    </xf>
    <xf numFmtId="0" fontId="14" fillId="0" borderId="12" xfId="0" applyFont="1" applyFill="1" applyBorder="1" applyAlignment="1">
      <alignment horizontal="center" vertical="top" wrapText="1" shrinkToFit="1"/>
    </xf>
    <xf numFmtId="14" fontId="11" fillId="0" borderId="26" xfId="0" applyNumberFormat="1" applyFont="1" applyFill="1" applyBorder="1" applyAlignment="1">
      <alignment horizontal="center" vertical="top" wrapText="1"/>
    </xf>
    <xf numFmtId="14" fontId="11" fillId="0" borderId="19" xfId="0" applyNumberFormat="1" applyFont="1" applyFill="1" applyBorder="1" applyAlignment="1">
      <alignment horizontal="center" vertical="top" wrapText="1"/>
    </xf>
    <xf numFmtId="0" fontId="27" fillId="0" borderId="16" xfId="0" applyFont="1" applyFill="1" applyBorder="1" applyAlignment="1">
      <alignment vertical="top" wrapText="1"/>
    </xf>
    <xf numFmtId="0" fontId="11" fillId="0" borderId="12" xfId="0" applyFont="1" applyFill="1" applyBorder="1" applyAlignment="1">
      <alignment/>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23" xfId="0" applyFont="1" applyFill="1" applyBorder="1" applyAlignment="1">
      <alignment horizontal="left" vertical="center" wrapText="1"/>
    </xf>
    <xf numFmtId="14" fontId="11" fillId="0" borderId="19" xfId="0" applyNumberFormat="1" applyFont="1" applyFill="1" applyBorder="1" applyAlignment="1">
      <alignment horizontal="center" vertical="top" wrapText="1" shrinkToFit="1"/>
    </xf>
    <xf numFmtId="14" fontId="11" fillId="0" borderId="17" xfId="0" applyNumberFormat="1" applyFont="1" applyFill="1" applyBorder="1" applyAlignment="1">
      <alignment horizontal="center" vertical="top" wrapText="1" shrinkToFit="1"/>
    </xf>
    <xf numFmtId="0" fontId="27" fillId="0" borderId="28" xfId="0" applyFont="1" applyFill="1" applyBorder="1" applyAlignment="1">
      <alignment vertical="top" wrapText="1"/>
    </xf>
    <xf numFmtId="49" fontId="11" fillId="0" borderId="15" xfId="0" applyNumberFormat="1" applyFont="1" applyFill="1" applyBorder="1" applyAlignment="1">
      <alignment horizontal="center" wrapText="1"/>
    </xf>
    <xf numFmtId="14" fontId="11" fillId="0" borderId="11" xfId="0" applyNumberFormat="1" applyFont="1" applyFill="1" applyBorder="1" applyAlignment="1">
      <alignment vertical="top" wrapText="1" shrinkToFit="1"/>
    </xf>
    <xf numFmtId="0" fontId="0" fillId="0" borderId="16" xfId="0" applyFill="1" applyBorder="1" applyAlignment="1">
      <alignment vertical="top" wrapText="1" shrinkToFit="1"/>
    </xf>
    <xf numFmtId="0" fontId="11" fillId="0" borderId="12" xfId="0" applyFont="1" applyFill="1" applyBorder="1" applyAlignment="1">
      <alignment wrapText="1"/>
    </xf>
    <xf numFmtId="0" fontId="12" fillId="7" borderId="13" xfId="0" applyFont="1" applyFill="1" applyBorder="1" applyAlignment="1">
      <alignment horizontal="center"/>
    </xf>
    <xf numFmtId="0" fontId="12" fillId="7" borderId="14" xfId="0" applyFont="1" applyFill="1" applyBorder="1" applyAlignment="1">
      <alignment horizontal="center"/>
    </xf>
    <xf numFmtId="0" fontId="12" fillId="7" borderId="17" xfId="0" applyFont="1" applyFill="1" applyBorder="1" applyAlignment="1">
      <alignment horizontal="center"/>
    </xf>
    <xf numFmtId="0" fontId="11" fillId="7" borderId="11" xfId="0" applyFont="1" applyFill="1" applyBorder="1" applyAlignment="1">
      <alignment/>
    </xf>
    <xf numFmtId="0" fontId="11" fillId="7" borderId="11" xfId="0" applyFont="1" applyFill="1" applyBorder="1" applyAlignment="1">
      <alignment/>
    </xf>
    <xf numFmtId="14" fontId="11" fillId="7" borderId="11" xfId="0" applyNumberFormat="1" applyFont="1" applyFill="1" applyBorder="1" applyAlignment="1">
      <alignment/>
    </xf>
    <xf numFmtId="4" fontId="12" fillId="7" borderId="11" xfId="0" applyNumberFormat="1" applyFont="1" applyFill="1" applyBorder="1" applyAlignment="1">
      <alignment/>
    </xf>
    <xf numFmtId="49" fontId="12" fillId="7" borderId="11" xfId="57" applyNumberFormat="1" applyFont="1" applyFill="1" applyBorder="1" applyAlignment="1">
      <alignment horizontal="center" vertical="top" wrapText="1"/>
      <protection/>
    </xf>
    <xf numFmtId="0" fontId="12" fillId="7" borderId="11" xfId="57" applyFont="1" applyFill="1" applyBorder="1" applyAlignment="1">
      <alignment horizontal="left" vertical="top" wrapText="1" shrinkToFit="1"/>
      <protection/>
    </xf>
    <xf numFmtId="0" fontId="12" fillId="7" borderId="11" xfId="57" applyFont="1" applyFill="1" applyBorder="1" applyAlignment="1">
      <alignment horizontal="center" vertical="top" wrapText="1" shrinkToFit="1"/>
      <protection/>
    </xf>
    <xf numFmtId="49" fontId="66" fillId="7" borderId="11" xfId="57" applyNumberFormat="1" applyFont="1" applyFill="1" applyBorder="1" applyAlignment="1">
      <alignment horizontal="center" vertical="top" wrapText="1"/>
      <protection/>
    </xf>
    <xf numFmtId="4" fontId="12" fillId="7" borderId="11" xfId="57" applyNumberFormat="1" applyFont="1" applyFill="1" applyBorder="1" applyAlignment="1">
      <alignment horizontal="right" vertical="top" wrapText="1"/>
      <protection/>
    </xf>
    <xf numFmtId="49" fontId="12" fillId="7" borderId="13" xfId="57" applyNumberFormat="1" applyFont="1" applyFill="1" applyBorder="1" applyAlignment="1">
      <alignment horizontal="center" vertical="top" wrapText="1"/>
      <protection/>
    </xf>
    <xf numFmtId="0" fontId="0" fillId="0" borderId="14" xfId="0" applyBorder="1" applyAlignment="1">
      <alignment horizontal="center" vertical="top"/>
    </xf>
    <xf numFmtId="0" fontId="0" fillId="0" borderId="17" xfId="0" applyBorder="1" applyAlignment="1">
      <alignment horizontal="center" vertical="top"/>
    </xf>
    <xf numFmtId="0" fontId="11" fillId="0" borderId="24" xfId="0" applyFont="1" applyFill="1" applyBorder="1" applyAlignment="1">
      <alignment horizontal="center" vertical="top" shrinkToFit="1"/>
    </xf>
    <xf numFmtId="165" fontId="11" fillId="0" borderId="11" xfId="0" applyNumberFormat="1" applyFont="1" applyFill="1" applyBorder="1" applyAlignment="1">
      <alignment horizontal="right" vertical="top" shrinkToFit="1"/>
    </xf>
    <xf numFmtId="0" fontId="12" fillId="0" borderId="11" xfId="0" applyFont="1" applyFill="1" applyBorder="1" applyAlignment="1">
      <alignment horizontal="center" vertical="top" wrapText="1"/>
    </xf>
    <xf numFmtId="0" fontId="12" fillId="0" borderId="12" xfId="0" applyFont="1" applyFill="1" applyBorder="1" applyAlignment="1">
      <alignment horizontal="center" vertical="top" shrinkToFit="1"/>
    </xf>
    <xf numFmtId="0" fontId="12" fillId="0" borderId="16" xfId="0" applyFont="1" applyFill="1" applyBorder="1" applyAlignment="1">
      <alignment horizontal="center" vertical="top" shrinkToFit="1"/>
    </xf>
    <xf numFmtId="165" fontId="12" fillId="0" borderId="15" xfId="0" applyNumberFormat="1" applyFont="1" applyFill="1" applyBorder="1" applyAlignment="1">
      <alignment horizontal="right" vertical="top" shrinkToFit="1"/>
    </xf>
    <xf numFmtId="4" fontId="12" fillId="0" borderId="15" xfId="0" applyNumberFormat="1" applyFont="1" applyFill="1" applyBorder="1" applyAlignment="1">
      <alignment vertical="top" shrinkToFit="1"/>
    </xf>
    <xf numFmtId="0" fontId="11" fillId="7" borderId="14" xfId="0" applyFont="1" applyFill="1" applyBorder="1" applyAlignment="1">
      <alignment/>
    </xf>
    <xf numFmtId="0" fontId="12" fillId="7" borderId="11" xfId="0" applyFont="1" applyFill="1" applyBorder="1" applyAlignment="1">
      <alignment vertical="top" wrapText="1"/>
    </xf>
    <xf numFmtId="0" fontId="11" fillId="7" borderId="14" xfId="0" applyFont="1" applyFill="1" applyBorder="1" applyAlignment="1">
      <alignment horizontal="center"/>
    </xf>
    <xf numFmtId="4" fontId="12" fillId="7" borderId="11" xfId="0" applyNumberFormat="1" applyFont="1" applyFill="1" applyBorder="1" applyAlignment="1">
      <alignment horizontal="right" vertical="top" shrinkToFit="1"/>
    </xf>
    <xf numFmtId="165" fontId="12" fillId="7" borderId="11" xfId="0" applyNumberFormat="1" applyFont="1" applyFill="1" applyBorder="1" applyAlignment="1">
      <alignment horizontal="right" vertical="top" shrinkToFit="1"/>
    </xf>
    <xf numFmtId="0" fontId="77" fillId="7" borderId="11" xfId="0" applyFont="1" applyFill="1" applyBorder="1" applyAlignment="1">
      <alignment horizontal="center" vertical="center"/>
    </xf>
    <xf numFmtId="0" fontId="97" fillId="7" borderId="11" xfId="0" applyFont="1" applyFill="1" applyBorder="1" applyAlignment="1">
      <alignment horizontal="center" vertical="center" wrapText="1"/>
    </xf>
    <xf numFmtId="167" fontId="97" fillId="7" borderId="13" xfId="0" applyNumberFormat="1" applyFont="1" applyFill="1" applyBorder="1" applyAlignment="1">
      <alignment horizontal="center" vertical="center" wrapText="1"/>
    </xf>
    <xf numFmtId="0" fontId="0" fillId="7" borderId="17" xfId="0" applyFill="1" applyBorder="1" applyAlignment="1">
      <alignment horizontal="center" vertical="center" wrapText="1"/>
    </xf>
    <xf numFmtId="167" fontId="97" fillId="7" borderId="16" xfId="0" applyNumberFormat="1" applyFont="1" applyFill="1" applyBorder="1" applyAlignment="1">
      <alignment horizontal="center" vertical="center" wrapText="1"/>
    </xf>
    <xf numFmtId="14" fontId="97" fillId="7" borderId="16" xfId="0" applyNumberFormat="1" applyFont="1" applyFill="1" applyBorder="1" applyAlignment="1">
      <alignment vertical="center"/>
    </xf>
    <xf numFmtId="0" fontId="97" fillId="7" borderId="16" xfId="0" applyFont="1" applyFill="1" applyBorder="1" applyAlignment="1">
      <alignment vertical="center" wrapText="1"/>
    </xf>
    <xf numFmtId="49" fontId="97" fillId="7" borderId="11" xfId="0" applyNumberFormat="1" applyFont="1" applyFill="1" applyBorder="1" applyAlignment="1">
      <alignment horizontal="center" vertical="center"/>
    </xf>
    <xf numFmtId="2" fontId="20" fillId="7" borderId="11" xfId="0" applyNumberFormat="1" applyFont="1" applyFill="1" applyBorder="1" applyAlignment="1">
      <alignment horizontal="center" vertical="center"/>
    </xf>
    <xf numFmtId="0" fontId="97" fillId="7" borderId="11" xfId="0" applyFont="1" applyFill="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33" xfId="34"/>
    <cellStyle name="xl36" xfId="35"/>
    <cellStyle name="xl39" xfId="36"/>
    <cellStyle name="xl60"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87"/>
  <sheetViews>
    <sheetView zoomScalePageLayoutView="0" workbookViewId="0" topLeftCell="A67">
      <selection activeCell="W72" sqref="W72"/>
    </sheetView>
  </sheetViews>
  <sheetFormatPr defaultColWidth="9.875" defaultRowHeight="12.75"/>
  <cols>
    <col min="1" max="1" width="4.00390625" style="2" customWidth="1"/>
    <col min="2" max="2" width="6.625" style="2" customWidth="1"/>
    <col min="3" max="4" width="24.625" style="2" customWidth="1"/>
    <col min="5" max="5" width="7.75390625" style="2" customWidth="1"/>
    <col min="6" max="6" width="8.875" style="2" customWidth="1"/>
    <col min="7" max="7" width="8.75390625" style="2" customWidth="1"/>
    <col min="8" max="8" width="4.75390625" style="2" customWidth="1"/>
    <col min="9" max="9" width="4.25390625" style="2" customWidth="1"/>
    <col min="10" max="10" width="8.875" style="2" customWidth="1"/>
    <col min="11" max="11" width="6.00390625" style="2" customWidth="1"/>
    <col min="12" max="12" width="4.00390625" style="2" customWidth="1"/>
    <col min="13" max="13" width="12.625" style="2" customWidth="1"/>
    <col min="14" max="14" width="13.125" style="2" customWidth="1"/>
    <col min="15" max="16" width="11.375" style="2" customWidth="1"/>
    <col min="17" max="18" width="12.125" style="2" customWidth="1"/>
    <col min="19" max="19" width="5.625" style="2" customWidth="1"/>
    <col min="20" max="20" width="12.75390625" style="3" bestFit="1" customWidth="1"/>
    <col min="21" max="21" width="12.875" style="3" customWidth="1"/>
    <col min="22" max="22" width="13.25390625" style="2" customWidth="1"/>
    <col min="23" max="23" width="13.875" style="2" customWidth="1"/>
    <col min="24" max="24" width="12.875" style="2" customWidth="1"/>
    <col min="25" max="25" width="14.375" style="2" customWidth="1"/>
    <col min="26" max="26" width="9.875" style="2" customWidth="1"/>
    <col min="27" max="27" width="10.125" style="2" bestFit="1" customWidth="1"/>
    <col min="28" max="16384" width="9.875" style="2" customWidth="1"/>
  </cols>
  <sheetData>
    <row r="1" spans="1:19" ht="12.75">
      <c r="A1" s="585"/>
      <c r="B1" s="585"/>
      <c r="C1" s="585"/>
      <c r="D1" s="585"/>
      <c r="E1" s="585"/>
      <c r="F1" s="585"/>
      <c r="G1" s="585"/>
      <c r="H1" s="585"/>
      <c r="I1" s="585"/>
      <c r="J1" s="585"/>
      <c r="K1" s="585"/>
      <c r="L1" s="585"/>
      <c r="M1" s="585"/>
      <c r="N1" s="585"/>
      <c r="O1" s="585"/>
      <c r="P1" s="585"/>
      <c r="Q1" s="585"/>
      <c r="R1" s="585"/>
      <c r="S1" s="585"/>
    </row>
    <row r="2" spans="1:19" ht="12.75">
      <c r="A2" s="586" t="s">
        <v>219</v>
      </c>
      <c r="B2" s="586"/>
      <c r="C2" s="586"/>
      <c r="D2" s="586"/>
      <c r="E2" s="586"/>
      <c r="F2" s="586"/>
      <c r="G2" s="586"/>
      <c r="H2" s="586"/>
      <c r="I2" s="586"/>
      <c r="J2" s="586"/>
      <c r="K2" s="586"/>
      <c r="L2" s="586"/>
      <c r="M2" s="586"/>
      <c r="N2" s="586"/>
      <c r="O2" s="586"/>
      <c r="P2" s="586"/>
      <c r="Q2" s="586"/>
      <c r="R2" s="586"/>
      <c r="S2" s="586"/>
    </row>
    <row r="3" spans="1:19" ht="14.25">
      <c r="A3" s="587" t="s">
        <v>65</v>
      </c>
      <c r="B3" s="588"/>
      <c r="C3" s="588"/>
      <c r="D3" s="588"/>
      <c r="E3" s="588"/>
      <c r="F3" s="588"/>
      <c r="G3" s="588"/>
      <c r="H3" s="588"/>
      <c r="I3" s="588"/>
      <c r="J3" s="588"/>
      <c r="K3" s="588"/>
      <c r="L3" s="588"/>
      <c r="M3" s="588"/>
      <c r="N3" s="588"/>
      <c r="O3" s="588"/>
      <c r="P3" s="589"/>
      <c r="Q3" s="589"/>
      <c r="R3" s="589"/>
      <c r="S3" s="589"/>
    </row>
    <row r="4" spans="1:22" ht="12.75">
      <c r="A4" s="546" t="s">
        <v>35</v>
      </c>
      <c r="B4" s="563" t="s">
        <v>14</v>
      </c>
      <c r="C4" s="563" t="s">
        <v>26</v>
      </c>
      <c r="D4" s="563" t="s">
        <v>15</v>
      </c>
      <c r="E4" s="546" t="s">
        <v>16</v>
      </c>
      <c r="F4" s="546" t="s">
        <v>38</v>
      </c>
      <c r="G4" s="563" t="s">
        <v>34</v>
      </c>
      <c r="H4" s="581" t="s">
        <v>17</v>
      </c>
      <c r="I4" s="581" t="s">
        <v>18</v>
      </c>
      <c r="J4" s="581" t="s">
        <v>19</v>
      </c>
      <c r="K4" s="581" t="s">
        <v>20</v>
      </c>
      <c r="L4" s="563" t="s">
        <v>21</v>
      </c>
      <c r="M4" s="564" t="s">
        <v>134</v>
      </c>
      <c r="N4" s="565"/>
      <c r="O4" s="565"/>
      <c r="P4" s="565"/>
      <c r="Q4" s="566"/>
      <c r="R4" s="99"/>
      <c r="S4" s="582" t="s">
        <v>2</v>
      </c>
      <c r="T4" s="4"/>
      <c r="U4" s="4"/>
      <c r="V4" s="5"/>
    </row>
    <row r="5" spans="1:19" ht="12.75" customHeight="1">
      <c r="A5" s="556"/>
      <c r="B5" s="563"/>
      <c r="C5" s="563"/>
      <c r="D5" s="563"/>
      <c r="E5" s="556"/>
      <c r="F5" s="579"/>
      <c r="G5" s="563"/>
      <c r="H5" s="581"/>
      <c r="I5" s="581"/>
      <c r="J5" s="581"/>
      <c r="K5" s="581"/>
      <c r="L5" s="563"/>
      <c r="M5" s="573">
        <v>2018</v>
      </c>
      <c r="N5" s="574"/>
      <c r="O5" s="575">
        <v>2019</v>
      </c>
      <c r="P5" s="577">
        <v>2020</v>
      </c>
      <c r="Q5" s="577">
        <v>2021</v>
      </c>
      <c r="R5" s="577">
        <v>2022</v>
      </c>
      <c r="S5" s="583"/>
    </row>
    <row r="6" spans="1:28" ht="75" customHeight="1">
      <c r="A6" s="556"/>
      <c r="B6" s="546"/>
      <c r="C6" s="546"/>
      <c r="D6" s="546"/>
      <c r="E6" s="556"/>
      <c r="F6" s="580"/>
      <c r="G6" s="546"/>
      <c r="H6" s="544"/>
      <c r="I6" s="544"/>
      <c r="J6" s="544"/>
      <c r="K6" s="544"/>
      <c r="L6" s="546"/>
      <c r="M6" s="97" t="s">
        <v>36</v>
      </c>
      <c r="N6" s="97" t="s">
        <v>37</v>
      </c>
      <c r="O6" s="576"/>
      <c r="P6" s="578"/>
      <c r="Q6" s="578"/>
      <c r="R6" s="578"/>
      <c r="S6" s="584"/>
      <c r="T6" s="112"/>
      <c r="U6" s="28"/>
      <c r="V6" s="28"/>
      <c r="W6" s="28"/>
      <c r="X6" s="28"/>
      <c r="Y6" s="28"/>
      <c r="Z6" s="3"/>
      <c r="AA6" s="104"/>
      <c r="AB6" s="3"/>
    </row>
    <row r="7" spans="1:25" s="3" customFormat="1" ht="12.75">
      <c r="A7" s="6">
        <v>1</v>
      </c>
      <c r="B7" s="1">
        <v>2</v>
      </c>
      <c r="C7" s="1">
        <v>3</v>
      </c>
      <c r="D7" s="1">
        <v>4</v>
      </c>
      <c r="E7" s="1">
        <v>5</v>
      </c>
      <c r="F7" s="1">
        <v>6</v>
      </c>
      <c r="G7" s="1">
        <v>7</v>
      </c>
      <c r="H7" s="7" t="s">
        <v>67</v>
      </c>
      <c r="I7" s="7" t="s">
        <v>68</v>
      </c>
      <c r="J7" s="7" t="s">
        <v>25</v>
      </c>
      <c r="K7" s="7" t="s">
        <v>69</v>
      </c>
      <c r="L7" s="1">
        <v>12</v>
      </c>
      <c r="M7" s="1">
        <v>14</v>
      </c>
      <c r="N7" s="1">
        <v>15</v>
      </c>
      <c r="O7" s="1">
        <v>17</v>
      </c>
      <c r="P7" s="1">
        <v>18</v>
      </c>
      <c r="Q7" s="1">
        <v>19</v>
      </c>
      <c r="R7" s="1">
        <v>19</v>
      </c>
      <c r="S7" s="100">
        <v>20</v>
      </c>
      <c r="T7" s="112"/>
      <c r="U7" s="28"/>
      <c r="V7" s="28"/>
      <c r="W7" s="28"/>
      <c r="X7" s="28"/>
      <c r="Y7" s="28"/>
    </row>
    <row r="8" spans="1:28" ht="48" customHeight="1">
      <c r="A8" s="8">
        <v>757</v>
      </c>
      <c r="B8" s="98" t="s">
        <v>125</v>
      </c>
      <c r="C8" s="9" t="s">
        <v>135</v>
      </c>
      <c r="D8" s="513" t="s">
        <v>211</v>
      </c>
      <c r="E8" s="567" t="s">
        <v>197</v>
      </c>
      <c r="F8" s="570">
        <v>42783</v>
      </c>
      <c r="G8" s="567" t="s">
        <v>198</v>
      </c>
      <c r="H8" s="98" t="s">
        <v>24</v>
      </c>
      <c r="I8" s="98" t="s">
        <v>27</v>
      </c>
      <c r="J8" s="98" t="s">
        <v>116</v>
      </c>
      <c r="K8" s="98" t="s">
        <v>8</v>
      </c>
      <c r="L8" s="98" t="s">
        <v>6</v>
      </c>
      <c r="M8" s="14">
        <v>5000</v>
      </c>
      <c r="N8" s="14">
        <v>5000</v>
      </c>
      <c r="O8" s="14">
        <v>5000</v>
      </c>
      <c r="P8" s="14">
        <v>5000</v>
      </c>
      <c r="Q8" s="14">
        <v>5000</v>
      </c>
      <c r="R8" s="14">
        <v>5000</v>
      </c>
      <c r="S8" s="101">
        <v>1</v>
      </c>
      <c r="T8" s="112"/>
      <c r="U8" s="28"/>
      <c r="V8" s="28"/>
      <c r="W8" s="28"/>
      <c r="X8" s="28"/>
      <c r="Y8" s="28"/>
      <c r="Z8" s="3"/>
      <c r="AA8" s="104"/>
      <c r="AB8" s="3"/>
    </row>
    <row r="9" spans="1:28" ht="83.25" customHeight="1">
      <c r="A9" s="8"/>
      <c r="B9" s="98" t="s">
        <v>126</v>
      </c>
      <c r="C9" s="9" t="s">
        <v>136</v>
      </c>
      <c r="D9" s="534"/>
      <c r="E9" s="568"/>
      <c r="F9" s="571"/>
      <c r="G9" s="568"/>
      <c r="H9" s="98" t="s">
        <v>24</v>
      </c>
      <c r="I9" s="98" t="s">
        <v>27</v>
      </c>
      <c r="J9" s="98" t="s">
        <v>210</v>
      </c>
      <c r="K9" s="98" t="s">
        <v>8</v>
      </c>
      <c r="L9" s="98" t="s">
        <v>6</v>
      </c>
      <c r="M9" s="14">
        <v>15000</v>
      </c>
      <c r="N9" s="14">
        <v>15000</v>
      </c>
      <c r="O9" s="14">
        <v>20000</v>
      </c>
      <c r="P9" s="14">
        <v>20000</v>
      </c>
      <c r="Q9" s="14">
        <v>15000</v>
      </c>
      <c r="R9" s="14">
        <v>15000</v>
      </c>
      <c r="S9" s="101">
        <v>1</v>
      </c>
      <c r="T9" s="112"/>
      <c r="U9" s="28"/>
      <c r="V9" s="28"/>
      <c r="W9" s="28"/>
      <c r="X9" s="28"/>
      <c r="Y9" s="28"/>
      <c r="Z9" s="3"/>
      <c r="AA9" s="104"/>
      <c r="AB9" s="3"/>
    </row>
    <row r="10" spans="1:28" ht="42.75" customHeight="1">
      <c r="A10" s="8"/>
      <c r="B10" s="98" t="s">
        <v>127</v>
      </c>
      <c r="C10" s="9" t="s">
        <v>70</v>
      </c>
      <c r="D10" s="534"/>
      <c r="E10" s="568"/>
      <c r="F10" s="571"/>
      <c r="G10" s="568"/>
      <c r="H10" s="98" t="s">
        <v>24</v>
      </c>
      <c r="I10" s="98" t="s">
        <v>27</v>
      </c>
      <c r="J10" s="98" t="s">
        <v>39</v>
      </c>
      <c r="K10" s="98" t="s">
        <v>8</v>
      </c>
      <c r="L10" s="98" t="s">
        <v>6</v>
      </c>
      <c r="M10" s="14">
        <v>2300</v>
      </c>
      <c r="N10" s="14">
        <v>2300</v>
      </c>
      <c r="O10" s="14">
        <v>2300</v>
      </c>
      <c r="P10" s="14">
        <v>2300</v>
      </c>
      <c r="Q10" s="14">
        <v>0</v>
      </c>
      <c r="R10" s="14">
        <v>0</v>
      </c>
      <c r="S10" s="101">
        <v>1</v>
      </c>
      <c r="T10" s="112"/>
      <c r="U10" s="28"/>
      <c r="V10" s="28"/>
      <c r="W10" s="28"/>
      <c r="X10" s="28"/>
      <c r="Y10" s="28"/>
      <c r="Z10" s="28"/>
      <c r="AA10" s="76"/>
      <c r="AB10" s="3"/>
    </row>
    <row r="11" spans="1:28" ht="36.75" customHeight="1">
      <c r="A11" s="8"/>
      <c r="B11" s="98" t="s">
        <v>128</v>
      </c>
      <c r="C11" s="9" t="s">
        <v>71</v>
      </c>
      <c r="D11" s="534"/>
      <c r="E11" s="568"/>
      <c r="F11" s="571"/>
      <c r="G11" s="568"/>
      <c r="H11" s="98" t="s">
        <v>24</v>
      </c>
      <c r="I11" s="98" t="s">
        <v>27</v>
      </c>
      <c r="J11" s="98" t="s">
        <v>54</v>
      </c>
      <c r="K11" s="98" t="s">
        <v>8</v>
      </c>
      <c r="L11" s="98" t="s">
        <v>6</v>
      </c>
      <c r="M11" s="14">
        <v>0</v>
      </c>
      <c r="N11" s="14">
        <v>0</v>
      </c>
      <c r="O11" s="14">
        <v>16400</v>
      </c>
      <c r="P11" s="14">
        <v>0</v>
      </c>
      <c r="Q11" s="14">
        <v>0</v>
      </c>
      <c r="R11" s="14">
        <v>0</v>
      </c>
      <c r="S11" s="101">
        <v>1</v>
      </c>
      <c r="T11" s="112"/>
      <c r="U11" s="28"/>
      <c r="V11" s="28"/>
      <c r="W11" s="28"/>
      <c r="X11" s="28"/>
      <c r="Y11" s="28"/>
      <c r="Z11" s="3"/>
      <c r="AA11" s="3"/>
      <c r="AB11" s="3"/>
    </row>
    <row r="12" spans="1:28" ht="36.75" customHeight="1">
      <c r="A12" s="8"/>
      <c r="B12" s="98" t="s">
        <v>129</v>
      </c>
      <c r="C12" s="9" t="s">
        <v>72</v>
      </c>
      <c r="D12" s="534"/>
      <c r="E12" s="568"/>
      <c r="F12" s="571"/>
      <c r="G12" s="568"/>
      <c r="H12" s="98" t="s">
        <v>24</v>
      </c>
      <c r="I12" s="98" t="s">
        <v>27</v>
      </c>
      <c r="J12" s="98" t="s">
        <v>55</v>
      </c>
      <c r="K12" s="98" t="s">
        <v>8</v>
      </c>
      <c r="L12" s="98" t="s">
        <v>6</v>
      </c>
      <c r="M12" s="14">
        <v>30000</v>
      </c>
      <c r="N12" s="14">
        <v>30000</v>
      </c>
      <c r="O12" s="14"/>
      <c r="P12" s="14"/>
      <c r="Q12" s="14"/>
      <c r="R12" s="14"/>
      <c r="S12" s="101">
        <v>1</v>
      </c>
      <c r="T12" s="119"/>
      <c r="U12" s="76"/>
      <c r="V12" s="76"/>
      <c r="W12" s="76"/>
      <c r="X12" s="76"/>
      <c r="Y12" s="76"/>
      <c r="Z12" s="3"/>
      <c r="AA12" s="3"/>
      <c r="AB12" s="3"/>
    </row>
    <row r="13" spans="1:28" ht="63.75" customHeight="1">
      <c r="A13" s="8"/>
      <c r="B13" s="98" t="s">
        <v>130</v>
      </c>
      <c r="C13" s="9" t="s">
        <v>217</v>
      </c>
      <c r="D13" s="534"/>
      <c r="E13" s="568"/>
      <c r="F13" s="571"/>
      <c r="G13" s="568"/>
      <c r="H13" s="98" t="s">
        <v>24</v>
      </c>
      <c r="I13" s="98" t="s">
        <v>27</v>
      </c>
      <c r="J13" s="98" t="s">
        <v>218</v>
      </c>
      <c r="K13" s="98" t="s">
        <v>8</v>
      </c>
      <c r="L13" s="98" t="s">
        <v>6</v>
      </c>
      <c r="M13" s="14">
        <v>0</v>
      </c>
      <c r="N13" s="14">
        <v>0</v>
      </c>
      <c r="O13" s="14">
        <v>30000</v>
      </c>
      <c r="P13" s="14">
        <v>30000</v>
      </c>
      <c r="Q13" s="14">
        <v>30000</v>
      </c>
      <c r="R13" s="14">
        <v>30000</v>
      </c>
      <c r="S13" s="101">
        <v>1</v>
      </c>
      <c r="T13" s="112"/>
      <c r="U13" s="28"/>
      <c r="V13" s="28"/>
      <c r="W13" s="28"/>
      <c r="X13" s="28"/>
      <c r="Y13" s="28"/>
      <c r="Z13" s="3"/>
      <c r="AA13" s="3"/>
      <c r="AB13" s="3"/>
    </row>
    <row r="14" spans="1:28" ht="41.25" customHeight="1">
      <c r="A14" s="8"/>
      <c r="B14" s="98" t="s">
        <v>201</v>
      </c>
      <c r="C14" s="9" t="s">
        <v>73</v>
      </c>
      <c r="D14" s="534"/>
      <c r="E14" s="568"/>
      <c r="F14" s="571"/>
      <c r="G14" s="568"/>
      <c r="H14" s="98" t="s">
        <v>24</v>
      </c>
      <c r="I14" s="98" t="s">
        <v>27</v>
      </c>
      <c r="J14" s="98" t="s">
        <v>56</v>
      </c>
      <c r="K14" s="98" t="s">
        <v>8</v>
      </c>
      <c r="L14" s="98" t="s">
        <v>6</v>
      </c>
      <c r="M14" s="14">
        <v>30000</v>
      </c>
      <c r="N14" s="14">
        <v>30000</v>
      </c>
      <c r="O14" s="14">
        <v>40000</v>
      </c>
      <c r="P14" s="14">
        <v>40000</v>
      </c>
      <c r="Q14" s="14">
        <v>0</v>
      </c>
      <c r="R14" s="14">
        <v>0</v>
      </c>
      <c r="S14" s="101">
        <v>1</v>
      </c>
      <c r="T14" s="113"/>
      <c r="V14" s="3"/>
      <c r="W14" s="3"/>
      <c r="X14" s="3"/>
      <c r="Y14" s="3"/>
      <c r="Z14" s="3"/>
      <c r="AA14" s="3"/>
      <c r="AB14" s="3"/>
    </row>
    <row r="15" spans="1:28" ht="36" customHeight="1">
      <c r="A15" s="8"/>
      <c r="B15" s="98" t="s">
        <v>202</v>
      </c>
      <c r="C15" s="9" t="s">
        <v>207</v>
      </c>
      <c r="D15" s="534"/>
      <c r="E15" s="568"/>
      <c r="F15" s="571"/>
      <c r="G15" s="568"/>
      <c r="H15" s="98" t="s">
        <v>24</v>
      </c>
      <c r="I15" s="98" t="s">
        <v>27</v>
      </c>
      <c r="J15" s="98" t="s">
        <v>209</v>
      </c>
      <c r="K15" s="98" t="s">
        <v>8</v>
      </c>
      <c r="L15" s="98" t="s">
        <v>6</v>
      </c>
      <c r="M15" s="14">
        <v>0</v>
      </c>
      <c r="N15" s="14">
        <v>0</v>
      </c>
      <c r="O15" s="14">
        <v>0</v>
      </c>
      <c r="P15" s="14">
        <v>0</v>
      </c>
      <c r="Q15" s="14">
        <v>400000</v>
      </c>
      <c r="R15" s="14">
        <v>400000</v>
      </c>
      <c r="S15" s="101">
        <v>1</v>
      </c>
      <c r="T15" s="112"/>
      <c r="U15" s="28"/>
      <c r="V15" s="28"/>
      <c r="W15" s="28"/>
      <c r="X15" s="28"/>
      <c r="Y15" s="28"/>
      <c r="Z15" s="3"/>
      <c r="AA15" s="104"/>
      <c r="AB15" s="3"/>
    </row>
    <row r="16" spans="1:28" ht="48" customHeight="1">
      <c r="A16" s="8"/>
      <c r="B16" s="98" t="s">
        <v>212</v>
      </c>
      <c r="C16" s="9" t="s">
        <v>206</v>
      </c>
      <c r="D16" s="535"/>
      <c r="E16" s="569"/>
      <c r="F16" s="572"/>
      <c r="G16" s="569"/>
      <c r="H16" s="98" t="s">
        <v>24</v>
      </c>
      <c r="I16" s="98" t="s">
        <v>27</v>
      </c>
      <c r="J16" s="98" t="s">
        <v>208</v>
      </c>
      <c r="K16" s="98" t="s">
        <v>8</v>
      </c>
      <c r="L16" s="98" t="s">
        <v>6</v>
      </c>
      <c r="M16" s="14">
        <v>0</v>
      </c>
      <c r="N16" s="14">
        <v>0</v>
      </c>
      <c r="O16" s="14">
        <v>0</v>
      </c>
      <c r="P16" s="14">
        <v>0</v>
      </c>
      <c r="Q16" s="14">
        <v>200000</v>
      </c>
      <c r="R16" s="14">
        <v>200000</v>
      </c>
      <c r="S16" s="101">
        <v>1</v>
      </c>
      <c r="T16" s="112"/>
      <c r="U16" s="28"/>
      <c r="V16" s="28"/>
      <c r="W16" s="28"/>
      <c r="X16" s="28"/>
      <c r="Y16" s="28"/>
      <c r="Z16" s="3"/>
      <c r="AA16" s="104"/>
      <c r="AB16" s="120"/>
    </row>
    <row r="17" spans="1:28" ht="77.25" customHeight="1">
      <c r="A17" s="8"/>
      <c r="B17" s="98" t="s">
        <v>203</v>
      </c>
      <c r="C17" s="90" t="s">
        <v>111</v>
      </c>
      <c r="D17" s="536" t="s">
        <v>177</v>
      </c>
      <c r="E17" s="538" t="s">
        <v>152</v>
      </c>
      <c r="F17" s="531">
        <v>43101</v>
      </c>
      <c r="G17" s="531" t="s">
        <v>22</v>
      </c>
      <c r="H17" s="98" t="s">
        <v>1</v>
      </c>
      <c r="I17" s="98" t="s">
        <v>24</v>
      </c>
      <c r="J17" s="98" t="s">
        <v>91</v>
      </c>
      <c r="K17" s="94" t="s">
        <v>9</v>
      </c>
      <c r="L17" s="94" t="s">
        <v>6</v>
      </c>
      <c r="M17" s="19">
        <v>1514600</v>
      </c>
      <c r="N17" s="19">
        <v>1514600</v>
      </c>
      <c r="O17" s="20">
        <v>1609300</v>
      </c>
      <c r="P17" s="20">
        <v>1609300</v>
      </c>
      <c r="Q17" s="20">
        <v>1609300</v>
      </c>
      <c r="R17" s="20">
        <v>1609300</v>
      </c>
      <c r="S17" s="102">
        <v>1</v>
      </c>
      <c r="T17" s="112"/>
      <c r="U17" s="28"/>
      <c r="V17" s="28"/>
      <c r="W17" s="28"/>
      <c r="X17" s="28"/>
      <c r="Y17" s="28"/>
      <c r="Z17" s="28"/>
      <c r="AA17" s="104"/>
      <c r="AB17" s="3"/>
    </row>
    <row r="18" spans="1:28" ht="72.75" customHeight="1">
      <c r="A18" s="8"/>
      <c r="B18" s="98" t="s">
        <v>213</v>
      </c>
      <c r="C18" s="61" t="s">
        <v>144</v>
      </c>
      <c r="D18" s="537"/>
      <c r="E18" s="539"/>
      <c r="F18" s="540"/>
      <c r="G18" s="540"/>
      <c r="H18" s="98" t="s">
        <v>1</v>
      </c>
      <c r="I18" s="98" t="s">
        <v>24</v>
      </c>
      <c r="J18" s="98" t="s">
        <v>92</v>
      </c>
      <c r="K18" s="94" t="s">
        <v>9</v>
      </c>
      <c r="L18" s="94" t="s">
        <v>6</v>
      </c>
      <c r="M18" s="19">
        <v>80000</v>
      </c>
      <c r="N18" s="19">
        <v>80000</v>
      </c>
      <c r="O18" s="20">
        <v>84800</v>
      </c>
      <c r="P18" s="20">
        <v>84800</v>
      </c>
      <c r="Q18" s="20">
        <v>84800</v>
      </c>
      <c r="R18" s="20">
        <v>84800</v>
      </c>
      <c r="S18" s="102">
        <v>1</v>
      </c>
      <c r="T18" s="112"/>
      <c r="U18" s="28"/>
      <c r="V18" s="28"/>
      <c r="W18" s="28"/>
      <c r="X18" s="28"/>
      <c r="Y18" s="28"/>
      <c r="Z18" s="28"/>
      <c r="AA18" s="104"/>
      <c r="AB18" s="121"/>
    </row>
    <row r="19" spans="1:28" ht="82.5" customHeight="1">
      <c r="A19" s="8"/>
      <c r="B19" s="98" t="s">
        <v>204</v>
      </c>
      <c r="C19" s="9" t="s">
        <v>74</v>
      </c>
      <c r="D19" s="516" t="s">
        <v>145</v>
      </c>
      <c r="E19" s="536" t="s">
        <v>88</v>
      </c>
      <c r="F19" s="522" t="s">
        <v>170</v>
      </c>
      <c r="G19" s="538" t="s">
        <v>146</v>
      </c>
      <c r="H19" s="98" t="s">
        <v>1</v>
      </c>
      <c r="I19" s="98" t="s">
        <v>24</v>
      </c>
      <c r="J19" s="98" t="s">
        <v>40</v>
      </c>
      <c r="K19" s="98" t="s">
        <v>9</v>
      </c>
      <c r="L19" s="98" t="s">
        <v>6</v>
      </c>
      <c r="M19" s="14">
        <v>17580380</v>
      </c>
      <c r="N19" s="14">
        <v>17580380</v>
      </c>
      <c r="O19" s="14">
        <v>20852100</v>
      </c>
      <c r="P19" s="14">
        <v>19842100</v>
      </c>
      <c r="Q19" s="14">
        <v>19636200</v>
      </c>
      <c r="R19" s="14">
        <v>19636200</v>
      </c>
      <c r="S19" s="102">
        <v>1</v>
      </c>
      <c r="T19" s="112"/>
      <c r="U19" s="28"/>
      <c r="V19" s="28"/>
      <c r="W19" s="28"/>
      <c r="X19" s="28"/>
      <c r="Y19" s="28"/>
      <c r="Z19" s="3"/>
      <c r="AA19" s="104"/>
      <c r="AB19" s="121"/>
    </row>
    <row r="20" spans="1:28" ht="168" customHeight="1">
      <c r="A20" s="8"/>
      <c r="B20" s="98" t="s">
        <v>214</v>
      </c>
      <c r="C20" s="9" t="s">
        <v>74</v>
      </c>
      <c r="D20" s="518"/>
      <c r="E20" s="537"/>
      <c r="F20" s="524"/>
      <c r="G20" s="539"/>
      <c r="H20" s="98" t="s">
        <v>1</v>
      </c>
      <c r="I20" s="98" t="s">
        <v>24</v>
      </c>
      <c r="J20" s="98" t="s">
        <v>40</v>
      </c>
      <c r="K20" s="98" t="s">
        <v>8</v>
      </c>
      <c r="L20" s="98" t="s">
        <v>6</v>
      </c>
      <c r="M20" s="14">
        <v>345000</v>
      </c>
      <c r="N20" s="14">
        <v>345000</v>
      </c>
      <c r="O20" s="14">
        <v>0</v>
      </c>
      <c r="P20" s="14">
        <v>0</v>
      </c>
      <c r="Q20" s="14">
        <v>0</v>
      </c>
      <c r="R20" s="14">
        <v>0</v>
      </c>
      <c r="S20" s="102">
        <v>1</v>
      </c>
      <c r="T20" s="112"/>
      <c r="U20" s="28"/>
      <c r="V20" s="28"/>
      <c r="W20" s="28"/>
      <c r="X20" s="28"/>
      <c r="Y20" s="28"/>
      <c r="Z20" s="28"/>
      <c r="AA20" s="104"/>
      <c r="AB20" s="3"/>
    </row>
    <row r="21" spans="1:28" ht="36" customHeight="1">
      <c r="A21" s="8"/>
      <c r="B21" s="98" t="s">
        <v>131</v>
      </c>
      <c r="C21" s="25" t="s">
        <v>147</v>
      </c>
      <c r="D21" s="557" t="s">
        <v>165</v>
      </c>
      <c r="E21" s="559" t="s">
        <v>123</v>
      </c>
      <c r="F21" s="561" t="s">
        <v>149</v>
      </c>
      <c r="G21" s="538" t="s">
        <v>124</v>
      </c>
      <c r="H21" s="98" t="s">
        <v>1</v>
      </c>
      <c r="I21" s="98" t="s">
        <v>24</v>
      </c>
      <c r="J21" s="98" t="s">
        <v>117</v>
      </c>
      <c r="K21" s="98" t="s">
        <v>8</v>
      </c>
      <c r="L21" s="98" t="s">
        <v>6</v>
      </c>
      <c r="M21" s="14">
        <v>99000</v>
      </c>
      <c r="N21" s="14">
        <v>99000</v>
      </c>
      <c r="O21" s="19">
        <v>200000</v>
      </c>
      <c r="P21" s="19">
        <v>200000</v>
      </c>
      <c r="Q21" s="19">
        <v>69000</v>
      </c>
      <c r="R21" s="19">
        <v>69000</v>
      </c>
      <c r="S21" s="102">
        <v>1</v>
      </c>
      <c r="T21" s="112"/>
      <c r="U21" s="28"/>
      <c r="V21" s="28"/>
      <c r="W21" s="28"/>
      <c r="X21" s="28"/>
      <c r="Y21" s="28"/>
      <c r="Z21" s="28"/>
      <c r="AA21" s="104"/>
      <c r="AB21" s="3"/>
    </row>
    <row r="22" spans="1:28" ht="40.5" customHeight="1">
      <c r="A22" s="8"/>
      <c r="B22" s="98" t="s">
        <v>132</v>
      </c>
      <c r="C22" s="25" t="s">
        <v>148</v>
      </c>
      <c r="D22" s="558"/>
      <c r="E22" s="560"/>
      <c r="F22" s="562"/>
      <c r="G22" s="539"/>
      <c r="H22" s="98" t="s">
        <v>1</v>
      </c>
      <c r="I22" s="98" t="s">
        <v>24</v>
      </c>
      <c r="J22" s="98" t="s">
        <v>118</v>
      </c>
      <c r="K22" s="98" t="s">
        <v>8</v>
      </c>
      <c r="L22" s="98" t="s">
        <v>6</v>
      </c>
      <c r="M22" s="14">
        <v>91400</v>
      </c>
      <c r="N22" s="14">
        <v>91400</v>
      </c>
      <c r="O22" s="14">
        <v>91400</v>
      </c>
      <c r="P22" s="19">
        <v>91400</v>
      </c>
      <c r="Q22" s="19">
        <v>91400</v>
      </c>
      <c r="R22" s="19">
        <v>91400</v>
      </c>
      <c r="S22" s="102">
        <v>1</v>
      </c>
      <c r="T22" s="112"/>
      <c r="U22" s="28"/>
      <c r="V22" s="28"/>
      <c r="W22" s="28"/>
      <c r="X22" s="28"/>
      <c r="Y22" s="28"/>
      <c r="Z22" s="3"/>
      <c r="AA22" s="104"/>
      <c r="AB22" s="3"/>
    </row>
    <row r="23" spans="1:28" ht="166.5" customHeight="1">
      <c r="A23" s="8"/>
      <c r="B23" s="98" t="s">
        <v>215</v>
      </c>
      <c r="C23" s="90" t="s">
        <v>150</v>
      </c>
      <c r="D23" s="23" t="s">
        <v>180</v>
      </c>
      <c r="E23" s="11" t="s">
        <v>84</v>
      </c>
      <c r="F23" s="24">
        <v>40309</v>
      </c>
      <c r="G23" s="16" t="s">
        <v>22</v>
      </c>
      <c r="H23" s="98" t="s">
        <v>1</v>
      </c>
      <c r="I23" s="98" t="s">
        <v>24</v>
      </c>
      <c r="J23" s="98" t="s">
        <v>41</v>
      </c>
      <c r="K23" s="98" t="s">
        <v>33</v>
      </c>
      <c r="L23" s="98" t="s">
        <v>0</v>
      </c>
      <c r="M23" s="14">
        <v>143000</v>
      </c>
      <c r="N23" s="14">
        <v>90300</v>
      </c>
      <c r="O23" s="19">
        <v>121000</v>
      </c>
      <c r="P23" s="19">
        <v>121000</v>
      </c>
      <c r="Q23" s="19">
        <v>121000</v>
      </c>
      <c r="R23" s="19">
        <v>121000</v>
      </c>
      <c r="S23" s="102">
        <v>3</v>
      </c>
      <c r="T23" s="112"/>
      <c r="U23" s="28"/>
      <c r="V23" s="28"/>
      <c r="W23" s="28"/>
      <c r="X23" s="28"/>
      <c r="Y23" s="28"/>
      <c r="Z23" s="3"/>
      <c r="AA23" s="108"/>
      <c r="AB23" s="3"/>
    </row>
    <row r="24" spans="1:28" ht="58.5">
      <c r="A24" s="8"/>
      <c r="B24" s="549" t="s">
        <v>226</v>
      </c>
      <c r="C24" s="9" t="s">
        <v>75</v>
      </c>
      <c r="D24" s="513" t="s">
        <v>143</v>
      </c>
      <c r="E24" s="536" t="s">
        <v>101</v>
      </c>
      <c r="F24" s="538" t="s">
        <v>102</v>
      </c>
      <c r="G24" s="538" t="s">
        <v>103</v>
      </c>
      <c r="H24" s="27" t="s">
        <v>1</v>
      </c>
      <c r="I24" s="27" t="s">
        <v>1</v>
      </c>
      <c r="J24" s="27" t="s">
        <v>87</v>
      </c>
      <c r="K24" s="27" t="s">
        <v>87</v>
      </c>
      <c r="L24" s="27"/>
      <c r="M24" s="14">
        <f aca="true" t="shared" si="0" ref="M24:R24">M25+M27+M28+M29+M31+M33+M30+M32+M34+M35+M26+M36</f>
        <v>1117000</v>
      </c>
      <c r="N24" s="14">
        <f t="shared" si="0"/>
        <v>1117000</v>
      </c>
      <c r="O24" s="14">
        <f t="shared" si="0"/>
        <v>1037000</v>
      </c>
      <c r="P24" s="14">
        <f t="shared" si="0"/>
        <v>40000</v>
      </c>
      <c r="Q24" s="14">
        <f t="shared" si="0"/>
        <v>40000</v>
      </c>
      <c r="R24" s="14">
        <f t="shared" si="0"/>
        <v>40000</v>
      </c>
      <c r="S24" s="101">
        <v>1</v>
      </c>
      <c r="T24" s="112"/>
      <c r="U24" s="28"/>
      <c r="V24" s="28"/>
      <c r="W24" s="28"/>
      <c r="X24" s="28"/>
      <c r="Y24" s="28"/>
      <c r="Z24" s="28"/>
      <c r="AA24" s="3"/>
      <c r="AB24" s="3"/>
    </row>
    <row r="25" spans="1:28" ht="29.25">
      <c r="A25" s="8"/>
      <c r="B25" s="550"/>
      <c r="C25" s="90" t="s">
        <v>78</v>
      </c>
      <c r="D25" s="552"/>
      <c r="E25" s="529"/>
      <c r="F25" s="529"/>
      <c r="G25" s="529"/>
      <c r="H25" s="29" t="s">
        <v>1</v>
      </c>
      <c r="I25" s="27" t="s">
        <v>1</v>
      </c>
      <c r="J25" s="27" t="s">
        <v>57</v>
      </c>
      <c r="K25" s="30" t="s">
        <v>12</v>
      </c>
      <c r="L25" s="30" t="s">
        <v>7</v>
      </c>
      <c r="M25" s="79">
        <v>20000</v>
      </c>
      <c r="N25" s="79">
        <v>20000</v>
      </c>
      <c r="O25" s="79">
        <v>30000</v>
      </c>
      <c r="P25" s="79">
        <v>0</v>
      </c>
      <c r="Q25" s="79">
        <v>0</v>
      </c>
      <c r="R25" s="79">
        <v>0</v>
      </c>
      <c r="S25" s="103">
        <v>1</v>
      </c>
      <c r="T25" s="115"/>
      <c r="U25" s="106"/>
      <c r="V25" s="106"/>
      <c r="W25" s="106"/>
      <c r="X25" s="106"/>
      <c r="Y25" s="106"/>
      <c r="Z25" s="106"/>
      <c r="AA25" s="106"/>
      <c r="AB25" s="107"/>
    </row>
    <row r="26" spans="1:28" ht="41.25" customHeight="1">
      <c r="A26" s="8"/>
      <c r="B26" s="550"/>
      <c r="C26" s="31" t="s">
        <v>137</v>
      </c>
      <c r="D26" s="552"/>
      <c r="E26" s="529"/>
      <c r="F26" s="529"/>
      <c r="G26" s="529"/>
      <c r="H26" s="27" t="s">
        <v>1</v>
      </c>
      <c r="I26" s="27" t="s">
        <v>1</v>
      </c>
      <c r="J26" s="27" t="s">
        <v>42</v>
      </c>
      <c r="K26" s="30" t="s">
        <v>12</v>
      </c>
      <c r="L26" s="30" t="s">
        <v>7</v>
      </c>
      <c r="M26" s="79">
        <v>670000</v>
      </c>
      <c r="N26" s="79">
        <v>670000</v>
      </c>
      <c r="O26" s="79">
        <v>620000</v>
      </c>
      <c r="P26" s="79">
        <v>0</v>
      </c>
      <c r="Q26" s="79">
        <v>0</v>
      </c>
      <c r="R26" s="79">
        <v>0</v>
      </c>
      <c r="S26" s="103">
        <v>1</v>
      </c>
      <c r="T26" s="114"/>
      <c r="U26" s="105"/>
      <c r="V26" s="105"/>
      <c r="W26" s="105"/>
      <c r="X26" s="105"/>
      <c r="Y26" s="105"/>
      <c r="Z26" s="105"/>
      <c r="AA26" s="105"/>
      <c r="AB26" s="107"/>
    </row>
    <row r="27" spans="1:28" ht="48" customHeight="1">
      <c r="A27" s="8"/>
      <c r="B27" s="550"/>
      <c r="C27" s="31" t="s">
        <v>138</v>
      </c>
      <c r="D27" s="552"/>
      <c r="E27" s="529"/>
      <c r="F27" s="529"/>
      <c r="G27" s="529"/>
      <c r="H27" s="27" t="s">
        <v>1</v>
      </c>
      <c r="I27" s="27" t="s">
        <v>1</v>
      </c>
      <c r="J27" s="27" t="s">
        <v>43</v>
      </c>
      <c r="K27" s="30" t="s">
        <v>12</v>
      </c>
      <c r="L27" s="30"/>
      <c r="M27" s="79">
        <v>82000</v>
      </c>
      <c r="N27" s="79">
        <v>82000</v>
      </c>
      <c r="O27" s="79">
        <v>92000</v>
      </c>
      <c r="P27" s="79">
        <v>0</v>
      </c>
      <c r="Q27" s="79">
        <v>0</v>
      </c>
      <c r="R27" s="79">
        <v>0</v>
      </c>
      <c r="S27" s="103">
        <v>1</v>
      </c>
      <c r="T27" s="114"/>
      <c r="U27" s="105"/>
      <c r="V27" s="105"/>
      <c r="W27" s="105"/>
      <c r="X27" s="105"/>
      <c r="Y27" s="105"/>
      <c r="Z27" s="106"/>
      <c r="AA27" s="106"/>
      <c r="AB27" s="107"/>
    </row>
    <row r="28" spans="1:28" ht="42" customHeight="1">
      <c r="A28" s="8"/>
      <c r="B28" s="550"/>
      <c r="C28" s="31" t="s">
        <v>139</v>
      </c>
      <c r="D28" s="552"/>
      <c r="E28" s="529"/>
      <c r="F28" s="529"/>
      <c r="G28" s="529"/>
      <c r="H28" s="27" t="s">
        <v>1</v>
      </c>
      <c r="I28" s="27" t="s">
        <v>1</v>
      </c>
      <c r="J28" s="27" t="s">
        <v>44</v>
      </c>
      <c r="K28" s="30" t="s">
        <v>12</v>
      </c>
      <c r="L28" s="30"/>
      <c r="M28" s="80">
        <v>75000</v>
      </c>
      <c r="N28" s="80">
        <v>75000</v>
      </c>
      <c r="O28" s="80">
        <v>75000</v>
      </c>
      <c r="P28" s="79">
        <v>0</v>
      </c>
      <c r="Q28" s="79">
        <v>0</v>
      </c>
      <c r="R28" s="79">
        <v>0</v>
      </c>
      <c r="S28" s="103">
        <v>1</v>
      </c>
      <c r="T28" s="112"/>
      <c r="U28" s="28"/>
      <c r="V28" s="28"/>
      <c r="W28" s="28"/>
      <c r="X28" s="28"/>
      <c r="Y28" s="28"/>
      <c r="Z28" s="104"/>
      <c r="AA28" s="3"/>
      <c r="AB28" s="3"/>
    </row>
    <row r="29" spans="1:28" ht="48" customHeight="1">
      <c r="A29" s="8"/>
      <c r="B29" s="550"/>
      <c r="C29" s="31" t="s">
        <v>140</v>
      </c>
      <c r="D29" s="552"/>
      <c r="E29" s="529"/>
      <c r="F29" s="529"/>
      <c r="G29" s="529"/>
      <c r="H29" s="27" t="s">
        <v>1</v>
      </c>
      <c r="I29" s="27" t="s">
        <v>1</v>
      </c>
      <c r="J29" s="27" t="s">
        <v>45</v>
      </c>
      <c r="K29" s="30" t="s">
        <v>12</v>
      </c>
      <c r="L29" s="30"/>
      <c r="M29" s="79">
        <v>30000</v>
      </c>
      <c r="N29" s="79">
        <v>30000</v>
      </c>
      <c r="O29" s="79">
        <v>30000</v>
      </c>
      <c r="P29" s="79">
        <v>0</v>
      </c>
      <c r="Q29" s="79">
        <v>0</v>
      </c>
      <c r="R29" s="79">
        <v>0</v>
      </c>
      <c r="S29" s="103">
        <v>1</v>
      </c>
      <c r="T29" s="116"/>
      <c r="U29" s="109"/>
      <c r="V29" s="109"/>
      <c r="W29" s="109"/>
      <c r="X29" s="109"/>
      <c r="Y29" s="109"/>
      <c r="Z29" s="110"/>
      <c r="AA29" s="110"/>
      <c r="AB29" s="111"/>
    </row>
    <row r="30" spans="1:28" ht="32.25" customHeight="1">
      <c r="A30" s="8"/>
      <c r="B30" s="550"/>
      <c r="C30" s="32" t="s">
        <v>58</v>
      </c>
      <c r="D30" s="552"/>
      <c r="E30" s="529"/>
      <c r="F30" s="529"/>
      <c r="G30" s="529"/>
      <c r="H30" s="27" t="s">
        <v>1</v>
      </c>
      <c r="I30" s="27" t="s">
        <v>1</v>
      </c>
      <c r="J30" s="27" t="s">
        <v>119</v>
      </c>
      <c r="K30" s="30" t="s">
        <v>12</v>
      </c>
      <c r="L30" s="30" t="s">
        <v>7</v>
      </c>
      <c r="M30" s="79"/>
      <c r="N30" s="79"/>
      <c r="O30" s="81">
        <v>25000</v>
      </c>
      <c r="P30" s="79">
        <v>0</v>
      </c>
      <c r="Q30" s="79">
        <v>0</v>
      </c>
      <c r="R30" s="79">
        <v>0</v>
      </c>
      <c r="S30" s="103">
        <v>1</v>
      </c>
      <c r="T30" s="116"/>
      <c r="U30" s="109"/>
      <c r="V30" s="109"/>
      <c r="W30" s="109"/>
      <c r="X30" s="109"/>
      <c r="Y30" s="109"/>
      <c r="Z30" s="110"/>
      <c r="AA30" s="110"/>
      <c r="AB30" s="111"/>
    </row>
    <row r="31" spans="1:28" ht="40.5" customHeight="1">
      <c r="A31" s="8"/>
      <c r="B31" s="550"/>
      <c r="C31" s="32" t="s">
        <v>79</v>
      </c>
      <c r="D31" s="552"/>
      <c r="E31" s="529"/>
      <c r="F31" s="529"/>
      <c r="G31" s="529"/>
      <c r="H31" s="27" t="s">
        <v>1</v>
      </c>
      <c r="I31" s="27" t="s">
        <v>1</v>
      </c>
      <c r="J31" s="27" t="s">
        <v>59</v>
      </c>
      <c r="K31" s="30" t="s">
        <v>12</v>
      </c>
      <c r="L31" s="30" t="s">
        <v>7</v>
      </c>
      <c r="M31" s="79">
        <v>30000</v>
      </c>
      <c r="N31" s="79">
        <v>30000</v>
      </c>
      <c r="O31" s="81">
        <v>35000</v>
      </c>
      <c r="P31" s="79">
        <v>0</v>
      </c>
      <c r="Q31" s="79">
        <v>0</v>
      </c>
      <c r="R31" s="79">
        <v>0</v>
      </c>
      <c r="S31" s="101">
        <v>1</v>
      </c>
      <c r="T31" s="112"/>
      <c r="U31" s="28"/>
      <c r="V31" s="28"/>
      <c r="W31" s="28"/>
      <c r="X31" s="28"/>
      <c r="Y31" s="28"/>
      <c r="Z31" s="3"/>
      <c r="AA31" s="3"/>
      <c r="AB31" s="3"/>
    </row>
    <row r="32" spans="1:28" ht="28.5" customHeight="1">
      <c r="A32" s="8"/>
      <c r="B32" s="550"/>
      <c r="C32" s="32" t="s">
        <v>120</v>
      </c>
      <c r="D32" s="552"/>
      <c r="E32" s="529"/>
      <c r="F32" s="529"/>
      <c r="G32" s="529"/>
      <c r="H32" s="27" t="s">
        <v>1</v>
      </c>
      <c r="I32" s="27" t="s">
        <v>1</v>
      </c>
      <c r="J32" s="27" t="s">
        <v>119</v>
      </c>
      <c r="K32" s="30" t="s">
        <v>12</v>
      </c>
      <c r="L32" s="30" t="s">
        <v>7</v>
      </c>
      <c r="M32" s="82">
        <v>25000</v>
      </c>
      <c r="N32" s="82">
        <v>25000</v>
      </c>
      <c r="O32" s="81"/>
      <c r="P32" s="79">
        <v>0</v>
      </c>
      <c r="Q32" s="79">
        <v>0</v>
      </c>
      <c r="R32" s="79">
        <v>0</v>
      </c>
      <c r="S32" s="103">
        <v>1</v>
      </c>
      <c r="T32" s="112"/>
      <c r="U32" s="28"/>
      <c r="V32" s="28"/>
      <c r="W32" s="28"/>
      <c r="X32" s="28"/>
      <c r="Y32" s="28"/>
      <c r="Z32" s="3"/>
      <c r="AA32" s="3"/>
      <c r="AB32" s="3"/>
    </row>
    <row r="33" spans="1:28" ht="36" customHeight="1">
      <c r="A33" s="8"/>
      <c r="B33" s="551"/>
      <c r="C33" s="32" t="s">
        <v>80</v>
      </c>
      <c r="D33" s="552"/>
      <c r="E33" s="529"/>
      <c r="F33" s="529"/>
      <c r="G33" s="554"/>
      <c r="H33" s="27" t="s">
        <v>1</v>
      </c>
      <c r="I33" s="27" t="s">
        <v>1</v>
      </c>
      <c r="J33" s="27" t="s">
        <v>60</v>
      </c>
      <c r="K33" s="30" t="s">
        <v>12</v>
      </c>
      <c r="L33" s="30" t="s">
        <v>7</v>
      </c>
      <c r="M33" s="79">
        <v>35000</v>
      </c>
      <c r="N33" s="79">
        <v>35000</v>
      </c>
      <c r="O33" s="81">
        <v>45000</v>
      </c>
      <c r="P33" s="79">
        <v>0</v>
      </c>
      <c r="Q33" s="79">
        <v>0</v>
      </c>
      <c r="R33" s="79">
        <v>0</v>
      </c>
      <c r="S33" s="103">
        <v>1</v>
      </c>
      <c r="T33" s="113"/>
      <c r="V33" s="3"/>
      <c r="W33" s="3"/>
      <c r="X33" s="3"/>
      <c r="Y33" s="3"/>
      <c r="Z33" s="3"/>
      <c r="AA33" s="3"/>
      <c r="AB33" s="3"/>
    </row>
    <row r="34" spans="1:28" ht="70.5" customHeight="1">
      <c r="A34" s="8"/>
      <c r="B34" s="98" t="s">
        <v>227</v>
      </c>
      <c r="C34" s="9" t="s">
        <v>81</v>
      </c>
      <c r="D34" s="552"/>
      <c r="E34" s="554"/>
      <c r="F34" s="554"/>
      <c r="G34" s="13"/>
      <c r="H34" s="27" t="s">
        <v>1</v>
      </c>
      <c r="I34" s="27" t="s">
        <v>1</v>
      </c>
      <c r="J34" s="27" t="s">
        <v>46</v>
      </c>
      <c r="K34" s="30" t="s">
        <v>32</v>
      </c>
      <c r="L34" s="30" t="s">
        <v>7</v>
      </c>
      <c r="M34" s="79">
        <v>45000</v>
      </c>
      <c r="N34" s="79">
        <v>45000</v>
      </c>
      <c r="O34" s="82">
        <v>45000</v>
      </c>
      <c r="P34" s="79">
        <v>0</v>
      </c>
      <c r="Q34" s="79">
        <v>0</v>
      </c>
      <c r="R34" s="79">
        <v>0</v>
      </c>
      <c r="S34" s="103">
        <v>1</v>
      </c>
      <c r="T34" s="113"/>
      <c r="V34" s="3"/>
      <c r="W34" s="3"/>
      <c r="X34" s="3"/>
      <c r="Y34" s="3"/>
      <c r="Z34" s="3"/>
      <c r="AA34" s="3"/>
      <c r="AB34" s="3"/>
    </row>
    <row r="35" spans="1:28" ht="27.75" customHeight="1">
      <c r="A35" s="8"/>
      <c r="B35" s="98" t="s">
        <v>216</v>
      </c>
      <c r="C35" s="90" t="s">
        <v>76</v>
      </c>
      <c r="D35" s="553"/>
      <c r="E35" s="11"/>
      <c r="F35" s="12"/>
      <c r="G35" s="13"/>
      <c r="H35" s="27" t="s">
        <v>1</v>
      </c>
      <c r="I35" s="27" t="s">
        <v>1</v>
      </c>
      <c r="J35" s="27" t="s">
        <v>61</v>
      </c>
      <c r="K35" s="30" t="s">
        <v>12</v>
      </c>
      <c r="L35" s="30" t="s">
        <v>7</v>
      </c>
      <c r="M35" s="79">
        <v>90000</v>
      </c>
      <c r="N35" s="79">
        <v>90000</v>
      </c>
      <c r="O35" s="82">
        <v>40000</v>
      </c>
      <c r="P35" s="79">
        <v>40000</v>
      </c>
      <c r="Q35" s="79">
        <v>40000</v>
      </c>
      <c r="R35" s="79">
        <v>40000</v>
      </c>
      <c r="S35" s="103">
        <v>1</v>
      </c>
      <c r="T35" s="113"/>
      <c r="V35" s="3"/>
      <c r="W35" s="3"/>
      <c r="X35" s="3"/>
      <c r="Y35" s="3"/>
      <c r="Z35" s="3"/>
      <c r="AA35" s="3"/>
      <c r="AB35" s="3"/>
    </row>
    <row r="36" spans="1:28" ht="108.75" customHeight="1">
      <c r="A36" s="8"/>
      <c r="B36" s="98" t="s">
        <v>228</v>
      </c>
      <c r="C36" s="90" t="s">
        <v>105</v>
      </c>
      <c r="D36" s="10" t="s">
        <v>223</v>
      </c>
      <c r="E36" s="11" t="s">
        <v>152</v>
      </c>
      <c r="F36" s="12">
        <v>43245</v>
      </c>
      <c r="G36" s="13" t="s">
        <v>224</v>
      </c>
      <c r="H36" s="33" t="s">
        <v>1</v>
      </c>
      <c r="I36" s="27" t="s">
        <v>1</v>
      </c>
      <c r="J36" s="27" t="s">
        <v>93</v>
      </c>
      <c r="K36" s="30" t="s">
        <v>12</v>
      </c>
      <c r="L36" s="30"/>
      <c r="M36" s="79">
        <v>15000</v>
      </c>
      <c r="N36" s="79">
        <v>15000</v>
      </c>
      <c r="O36" s="79">
        <v>0</v>
      </c>
      <c r="P36" s="79">
        <v>0</v>
      </c>
      <c r="Q36" s="79">
        <v>0</v>
      </c>
      <c r="R36" s="79">
        <v>0</v>
      </c>
      <c r="S36" s="103">
        <v>1</v>
      </c>
      <c r="T36" s="113"/>
      <c r="V36" s="3"/>
      <c r="W36" s="3"/>
      <c r="X36" s="3"/>
      <c r="Y36" s="3"/>
      <c r="Z36" s="3"/>
      <c r="AA36" s="3"/>
      <c r="AB36" s="3"/>
    </row>
    <row r="37" spans="1:28" ht="248.25" customHeight="1">
      <c r="A37" s="8"/>
      <c r="B37" s="98" t="s">
        <v>229</v>
      </c>
      <c r="C37" s="9" t="s">
        <v>141</v>
      </c>
      <c r="D37" s="88" t="s">
        <v>145</v>
      </c>
      <c r="E37" s="92" t="s">
        <v>88</v>
      </c>
      <c r="F37" s="89" t="s">
        <v>170</v>
      </c>
      <c r="G37" s="93" t="s">
        <v>146</v>
      </c>
      <c r="H37" s="33" t="s">
        <v>5</v>
      </c>
      <c r="I37" s="27" t="s">
        <v>4</v>
      </c>
      <c r="J37" s="27" t="s">
        <v>53</v>
      </c>
      <c r="K37" s="30" t="s">
        <v>9</v>
      </c>
      <c r="L37" s="30" t="s">
        <v>6</v>
      </c>
      <c r="M37" s="22">
        <v>11394900</v>
      </c>
      <c r="N37" s="22">
        <v>11394900</v>
      </c>
      <c r="O37" s="22">
        <v>12492200</v>
      </c>
      <c r="P37" s="22">
        <v>12492200</v>
      </c>
      <c r="Q37" s="22">
        <v>11992200</v>
      </c>
      <c r="R37" s="22">
        <v>11992200</v>
      </c>
      <c r="S37" s="103">
        <v>1</v>
      </c>
      <c r="T37" s="113"/>
      <c r="V37" s="3"/>
      <c r="W37" s="3"/>
      <c r="X37" s="3"/>
      <c r="Y37" s="3"/>
      <c r="Z37" s="3"/>
      <c r="AA37" s="3"/>
      <c r="AB37" s="3"/>
    </row>
    <row r="38" spans="1:28" ht="75.75" customHeight="1">
      <c r="A38" s="8"/>
      <c r="B38" s="98" t="s">
        <v>230</v>
      </c>
      <c r="C38" s="90" t="s">
        <v>144</v>
      </c>
      <c r="D38" s="536" t="s">
        <v>163</v>
      </c>
      <c r="E38" s="538" t="s">
        <v>85</v>
      </c>
      <c r="F38" s="531" t="s">
        <v>164</v>
      </c>
      <c r="G38" s="531" t="s">
        <v>124</v>
      </c>
      <c r="H38" s="27" t="s">
        <v>5</v>
      </c>
      <c r="I38" s="27" t="s">
        <v>4</v>
      </c>
      <c r="J38" s="27" t="s">
        <v>90</v>
      </c>
      <c r="K38" s="30" t="s">
        <v>9</v>
      </c>
      <c r="L38" s="30" t="s">
        <v>6</v>
      </c>
      <c r="M38" s="22">
        <v>220800</v>
      </c>
      <c r="N38" s="22">
        <v>220800</v>
      </c>
      <c r="O38" s="22">
        <v>201800</v>
      </c>
      <c r="P38" s="14">
        <v>201800</v>
      </c>
      <c r="Q38" s="14">
        <v>201800</v>
      </c>
      <c r="R38" s="14">
        <v>201800</v>
      </c>
      <c r="S38" s="103">
        <v>1</v>
      </c>
      <c r="T38" s="113"/>
      <c r="V38" s="3"/>
      <c r="W38" s="3"/>
      <c r="X38" s="3"/>
      <c r="Y38" s="3"/>
      <c r="Z38" s="3"/>
      <c r="AA38" s="3"/>
      <c r="AB38" s="3"/>
    </row>
    <row r="39" spans="1:28" ht="75.75" customHeight="1">
      <c r="A39" s="8"/>
      <c r="B39" s="98" t="s">
        <v>231</v>
      </c>
      <c r="C39" s="90" t="s">
        <v>111</v>
      </c>
      <c r="D39" s="537"/>
      <c r="E39" s="539"/>
      <c r="F39" s="540"/>
      <c r="G39" s="540"/>
      <c r="H39" s="27" t="s">
        <v>5</v>
      </c>
      <c r="I39" s="27" t="s">
        <v>4</v>
      </c>
      <c r="J39" s="27" t="s">
        <v>89</v>
      </c>
      <c r="K39" s="30" t="s">
        <v>9</v>
      </c>
      <c r="L39" s="30" t="s">
        <v>6</v>
      </c>
      <c r="M39" s="22">
        <v>4194300</v>
      </c>
      <c r="N39" s="22">
        <v>4194300</v>
      </c>
      <c r="O39" s="22">
        <v>3835300</v>
      </c>
      <c r="P39" s="22">
        <v>3835300</v>
      </c>
      <c r="Q39" s="22">
        <v>3835300</v>
      </c>
      <c r="R39" s="22">
        <v>3835300</v>
      </c>
      <c r="S39" s="103">
        <v>1</v>
      </c>
      <c r="T39" s="113"/>
      <c r="V39" s="3"/>
      <c r="W39" s="3"/>
      <c r="X39" s="3"/>
      <c r="Y39" s="3"/>
      <c r="Z39" s="3"/>
      <c r="AA39" s="3"/>
      <c r="AB39" s="3"/>
    </row>
    <row r="40" spans="1:28" ht="43.5" customHeight="1">
      <c r="A40" s="8"/>
      <c r="B40" s="544" t="s">
        <v>133</v>
      </c>
      <c r="C40" s="513" t="s">
        <v>142</v>
      </c>
      <c r="D40" s="516" t="s">
        <v>145</v>
      </c>
      <c r="E40" s="546" t="s">
        <v>88</v>
      </c>
      <c r="F40" s="541" t="s">
        <v>170</v>
      </c>
      <c r="G40" s="510" t="s">
        <v>151</v>
      </c>
      <c r="H40" s="27" t="s">
        <v>5</v>
      </c>
      <c r="I40" s="27" t="s">
        <v>4</v>
      </c>
      <c r="J40" s="27" t="s">
        <v>47</v>
      </c>
      <c r="K40" s="27" t="s">
        <v>9</v>
      </c>
      <c r="L40" s="27" t="s">
        <v>6</v>
      </c>
      <c r="M40" s="14">
        <v>3271500</v>
      </c>
      <c r="N40" s="14">
        <v>3271500</v>
      </c>
      <c r="O40" s="14">
        <v>3205100</v>
      </c>
      <c r="P40" s="14">
        <v>3205100</v>
      </c>
      <c r="Q40" s="14">
        <v>3205100</v>
      </c>
      <c r="R40" s="14">
        <v>3205100</v>
      </c>
      <c r="S40" s="101">
        <v>1</v>
      </c>
      <c r="T40" s="113"/>
      <c r="V40" s="3"/>
      <c r="W40" s="3"/>
      <c r="X40" s="3"/>
      <c r="Y40" s="3"/>
      <c r="Z40" s="3"/>
      <c r="AA40" s="3"/>
      <c r="AB40" s="3"/>
    </row>
    <row r="41" spans="1:28" ht="18" customHeight="1">
      <c r="A41" s="8"/>
      <c r="B41" s="545"/>
      <c r="C41" s="535"/>
      <c r="D41" s="517"/>
      <c r="E41" s="556"/>
      <c r="F41" s="542"/>
      <c r="G41" s="543"/>
      <c r="H41" s="27" t="s">
        <v>5</v>
      </c>
      <c r="I41" s="27" t="s">
        <v>4</v>
      </c>
      <c r="J41" s="27" t="s">
        <v>47</v>
      </c>
      <c r="K41" s="27" t="s">
        <v>8</v>
      </c>
      <c r="L41" s="27" t="s">
        <v>6</v>
      </c>
      <c r="M41" s="14">
        <v>470600</v>
      </c>
      <c r="N41" s="14">
        <v>470600</v>
      </c>
      <c r="O41" s="14">
        <v>1008300</v>
      </c>
      <c r="P41" s="14">
        <v>485000</v>
      </c>
      <c r="Q41" s="14"/>
      <c r="R41" s="14"/>
      <c r="S41" s="101"/>
      <c r="T41" s="117"/>
      <c r="U41" s="34"/>
      <c r="V41" s="3"/>
      <c r="W41" s="3"/>
      <c r="X41" s="3"/>
      <c r="Y41" s="3"/>
      <c r="Z41" s="3"/>
      <c r="AA41" s="3"/>
      <c r="AB41" s="3"/>
    </row>
    <row r="42" spans="1:28" ht="79.5" customHeight="1">
      <c r="A42" s="8"/>
      <c r="B42" s="98" t="s">
        <v>232</v>
      </c>
      <c r="C42" s="90" t="s">
        <v>111</v>
      </c>
      <c r="D42" s="11" t="s">
        <v>177</v>
      </c>
      <c r="E42" s="16" t="s">
        <v>152</v>
      </c>
      <c r="F42" s="17">
        <v>43101</v>
      </c>
      <c r="G42" s="18" t="s">
        <v>22</v>
      </c>
      <c r="H42" s="30" t="s">
        <v>5</v>
      </c>
      <c r="I42" s="27" t="s">
        <v>4</v>
      </c>
      <c r="J42" s="27" t="s">
        <v>96</v>
      </c>
      <c r="K42" s="27" t="s">
        <v>9</v>
      </c>
      <c r="L42" s="27" t="s">
        <v>6</v>
      </c>
      <c r="M42" s="14">
        <v>1111000</v>
      </c>
      <c r="N42" s="14">
        <v>1111000</v>
      </c>
      <c r="O42" s="14">
        <v>1038900</v>
      </c>
      <c r="P42" s="14">
        <v>1038900</v>
      </c>
      <c r="Q42" s="14">
        <v>1038900</v>
      </c>
      <c r="R42" s="14">
        <v>1038900</v>
      </c>
      <c r="S42" s="101">
        <v>1</v>
      </c>
      <c r="T42" s="113"/>
      <c r="V42" s="3"/>
      <c r="W42" s="3"/>
      <c r="X42" s="3"/>
      <c r="Y42" s="3"/>
      <c r="Z42" s="3"/>
      <c r="AA42" s="3"/>
      <c r="AB42" s="3"/>
    </row>
    <row r="43" spans="1:28" ht="84.75" customHeight="1">
      <c r="A43" s="8"/>
      <c r="B43" s="98" t="s">
        <v>233</v>
      </c>
      <c r="C43" s="90" t="s">
        <v>112</v>
      </c>
      <c r="D43" s="23" t="s">
        <v>199</v>
      </c>
      <c r="E43" s="11" t="s">
        <v>200</v>
      </c>
      <c r="F43" s="17">
        <v>43313</v>
      </c>
      <c r="G43" s="64" t="s">
        <v>153</v>
      </c>
      <c r="H43" s="30" t="s">
        <v>5</v>
      </c>
      <c r="I43" s="27" t="s">
        <v>4</v>
      </c>
      <c r="J43" s="27" t="s">
        <v>172</v>
      </c>
      <c r="K43" s="27" t="s">
        <v>113</v>
      </c>
      <c r="L43" s="27" t="s">
        <v>6</v>
      </c>
      <c r="M43" s="14">
        <v>200000</v>
      </c>
      <c r="N43" s="14">
        <v>200000</v>
      </c>
      <c r="O43" s="14">
        <v>0</v>
      </c>
      <c r="P43" s="14">
        <v>0</v>
      </c>
      <c r="Q43" s="14">
        <v>0</v>
      </c>
      <c r="R43" s="14">
        <v>0</v>
      </c>
      <c r="S43" s="101">
        <v>1</v>
      </c>
      <c r="T43" s="113"/>
      <c r="V43" s="3"/>
      <c r="W43" s="3"/>
      <c r="X43" s="3"/>
      <c r="Y43" s="3"/>
      <c r="Z43" s="3"/>
      <c r="AA43" s="3"/>
      <c r="AB43" s="3"/>
    </row>
    <row r="44" spans="1:28" ht="78.75" customHeight="1">
      <c r="A44" s="8"/>
      <c r="B44" s="98" t="s">
        <v>205</v>
      </c>
      <c r="C44" s="90" t="s">
        <v>144</v>
      </c>
      <c r="D44" s="11" t="s">
        <v>163</v>
      </c>
      <c r="E44" s="16" t="s">
        <v>85</v>
      </c>
      <c r="F44" s="17" t="s">
        <v>164</v>
      </c>
      <c r="G44" s="64" t="s">
        <v>153</v>
      </c>
      <c r="H44" s="30" t="s">
        <v>5</v>
      </c>
      <c r="I44" s="27" t="s">
        <v>4</v>
      </c>
      <c r="J44" s="27" t="s">
        <v>97</v>
      </c>
      <c r="K44" s="27" t="s">
        <v>9</v>
      </c>
      <c r="L44" s="27" t="s">
        <v>6</v>
      </c>
      <c r="M44" s="14">
        <v>58400</v>
      </c>
      <c r="N44" s="14">
        <v>58400</v>
      </c>
      <c r="O44" s="14">
        <v>54700</v>
      </c>
      <c r="P44" s="14">
        <v>54700</v>
      </c>
      <c r="Q44" s="14">
        <v>54700</v>
      </c>
      <c r="R44" s="14">
        <v>54700</v>
      </c>
      <c r="S44" s="101">
        <v>1</v>
      </c>
      <c r="T44" s="118"/>
      <c r="U44" s="75"/>
      <c r="V44" s="75"/>
      <c r="W44" s="3"/>
      <c r="X44" s="3"/>
      <c r="Y44" s="3"/>
      <c r="Z44" s="3"/>
      <c r="AA44" s="3"/>
      <c r="AB44" s="3"/>
    </row>
    <row r="45" spans="1:28" ht="36.75" customHeight="1">
      <c r="A45" s="8"/>
      <c r="B45" s="544" t="s">
        <v>234</v>
      </c>
      <c r="C45" s="513" t="s">
        <v>77</v>
      </c>
      <c r="D45" s="516" t="s">
        <v>145</v>
      </c>
      <c r="E45" s="546" t="s">
        <v>110</v>
      </c>
      <c r="F45" s="541" t="s">
        <v>171</v>
      </c>
      <c r="G45" s="510" t="s">
        <v>167</v>
      </c>
      <c r="H45" s="95" t="s">
        <v>5</v>
      </c>
      <c r="I45" s="27" t="s">
        <v>4</v>
      </c>
      <c r="J45" s="27" t="s">
        <v>48</v>
      </c>
      <c r="K45" s="27" t="s">
        <v>9</v>
      </c>
      <c r="L45" s="27" t="s">
        <v>6</v>
      </c>
      <c r="M45" s="14">
        <v>8168000</v>
      </c>
      <c r="N45" s="14">
        <v>8168000</v>
      </c>
      <c r="O45" s="14">
        <v>8488300</v>
      </c>
      <c r="P45" s="14">
        <v>7812300</v>
      </c>
      <c r="Q45" s="14">
        <v>7512500</v>
      </c>
      <c r="R45" s="14">
        <v>7512500</v>
      </c>
      <c r="S45" s="101">
        <v>1</v>
      </c>
      <c r="T45" s="113"/>
      <c r="U45" s="28"/>
      <c r="V45" s="28"/>
      <c r="W45" s="3"/>
      <c r="X45" s="3"/>
      <c r="Y45" s="3"/>
      <c r="Z45" s="3"/>
      <c r="AA45" s="3"/>
      <c r="AB45" s="3"/>
    </row>
    <row r="46" spans="1:22" ht="23.25" customHeight="1">
      <c r="A46" s="8"/>
      <c r="B46" s="545"/>
      <c r="C46" s="535"/>
      <c r="D46" s="518"/>
      <c r="E46" s="547"/>
      <c r="F46" s="548"/>
      <c r="G46" s="555"/>
      <c r="H46" s="95" t="s">
        <v>5</v>
      </c>
      <c r="I46" s="27" t="s">
        <v>4</v>
      </c>
      <c r="J46" s="27" t="s">
        <v>48</v>
      </c>
      <c r="K46" s="27" t="s">
        <v>8</v>
      </c>
      <c r="L46" s="27" t="s">
        <v>6</v>
      </c>
      <c r="M46" s="14">
        <v>253200</v>
      </c>
      <c r="N46" s="14">
        <v>253200</v>
      </c>
      <c r="O46" s="14"/>
      <c r="P46" s="14"/>
      <c r="Q46" s="14"/>
      <c r="R46" s="14"/>
      <c r="S46" s="15"/>
      <c r="T46" s="76"/>
      <c r="U46" s="28"/>
      <c r="V46" s="28"/>
    </row>
    <row r="47" spans="1:22" ht="75.75" customHeight="1">
      <c r="A47" s="8"/>
      <c r="B47" s="98" t="s">
        <v>235</v>
      </c>
      <c r="C47" s="90" t="s">
        <v>111</v>
      </c>
      <c r="D47" s="536" t="s">
        <v>177</v>
      </c>
      <c r="E47" s="538" t="s">
        <v>152</v>
      </c>
      <c r="F47" s="531">
        <v>43101</v>
      </c>
      <c r="G47" s="531" t="s">
        <v>22</v>
      </c>
      <c r="H47" s="95" t="s">
        <v>5</v>
      </c>
      <c r="I47" s="27" t="s">
        <v>4</v>
      </c>
      <c r="J47" s="27" t="s">
        <v>94</v>
      </c>
      <c r="K47" s="27" t="s">
        <v>9</v>
      </c>
      <c r="L47" s="27" t="s">
        <v>6</v>
      </c>
      <c r="M47" s="14">
        <v>4170900</v>
      </c>
      <c r="N47" s="14">
        <v>4170900</v>
      </c>
      <c r="O47" s="14">
        <v>4155100</v>
      </c>
      <c r="P47" s="14">
        <v>4155100</v>
      </c>
      <c r="Q47" s="14">
        <v>4155100</v>
      </c>
      <c r="R47" s="14">
        <v>4155100</v>
      </c>
      <c r="S47" s="15">
        <v>1</v>
      </c>
      <c r="T47" s="28"/>
      <c r="U47" s="28"/>
      <c r="V47" s="28"/>
    </row>
    <row r="48" spans="1:22" ht="71.25" customHeight="1">
      <c r="A48" s="8"/>
      <c r="B48" s="98" t="s">
        <v>221</v>
      </c>
      <c r="C48" s="90" t="s">
        <v>154</v>
      </c>
      <c r="D48" s="537"/>
      <c r="E48" s="539"/>
      <c r="F48" s="540"/>
      <c r="G48" s="540"/>
      <c r="H48" s="95" t="s">
        <v>5</v>
      </c>
      <c r="I48" s="27" t="s">
        <v>4</v>
      </c>
      <c r="J48" s="27" t="s">
        <v>95</v>
      </c>
      <c r="K48" s="27" t="s">
        <v>9</v>
      </c>
      <c r="L48" s="27" t="s">
        <v>6</v>
      </c>
      <c r="M48" s="14">
        <v>219300</v>
      </c>
      <c r="N48" s="14">
        <v>219300</v>
      </c>
      <c r="O48" s="14">
        <v>218700</v>
      </c>
      <c r="P48" s="14">
        <v>218700</v>
      </c>
      <c r="Q48" s="14">
        <v>218700</v>
      </c>
      <c r="R48" s="14">
        <v>218700</v>
      </c>
      <c r="S48" s="15">
        <v>1</v>
      </c>
      <c r="T48" s="28"/>
      <c r="U48" s="28"/>
      <c r="V48" s="28"/>
    </row>
    <row r="49" spans="1:19" ht="48.75" customHeight="1">
      <c r="A49" s="8"/>
      <c r="B49" s="98" t="s">
        <v>236</v>
      </c>
      <c r="C49" s="90" t="s">
        <v>112</v>
      </c>
      <c r="D49" s="23" t="s">
        <v>178</v>
      </c>
      <c r="E49" s="73" t="s">
        <v>84</v>
      </c>
      <c r="F49" s="24">
        <v>43313</v>
      </c>
      <c r="G49" s="71" t="s">
        <v>176</v>
      </c>
      <c r="H49" s="98" t="s">
        <v>5</v>
      </c>
      <c r="I49" s="98" t="s">
        <v>4</v>
      </c>
      <c r="J49" s="37">
        <v>1010171331</v>
      </c>
      <c r="K49" s="98" t="s">
        <v>113</v>
      </c>
      <c r="L49" s="98" t="s">
        <v>6</v>
      </c>
      <c r="M49" s="19">
        <v>210000</v>
      </c>
      <c r="N49" s="19">
        <v>210000</v>
      </c>
      <c r="O49" s="14">
        <v>0</v>
      </c>
      <c r="P49" s="19">
        <v>0</v>
      </c>
      <c r="Q49" s="19">
        <v>0</v>
      </c>
      <c r="R49" s="19">
        <v>0</v>
      </c>
      <c r="S49" s="21">
        <v>1</v>
      </c>
    </row>
    <row r="50" spans="1:19" ht="65.25" customHeight="1">
      <c r="A50" s="65"/>
      <c r="B50" s="98" t="s">
        <v>237</v>
      </c>
      <c r="C50" s="9" t="s">
        <v>155</v>
      </c>
      <c r="D50" s="23" t="s">
        <v>179</v>
      </c>
      <c r="E50" s="73" t="s">
        <v>84</v>
      </c>
      <c r="F50" s="24">
        <v>43101</v>
      </c>
      <c r="G50" s="71" t="s">
        <v>22</v>
      </c>
      <c r="H50" s="98" t="s">
        <v>5</v>
      </c>
      <c r="I50" s="98" t="s">
        <v>4</v>
      </c>
      <c r="J50" s="37" t="s">
        <v>161</v>
      </c>
      <c r="K50" s="98" t="s">
        <v>8</v>
      </c>
      <c r="L50" s="98" t="s">
        <v>6</v>
      </c>
      <c r="M50" s="19">
        <v>27900</v>
      </c>
      <c r="N50" s="19">
        <v>27900</v>
      </c>
      <c r="O50" s="14">
        <v>26600</v>
      </c>
      <c r="P50" s="19">
        <v>0</v>
      </c>
      <c r="Q50" s="19">
        <v>0</v>
      </c>
      <c r="R50" s="19">
        <v>0</v>
      </c>
      <c r="S50" s="21">
        <v>3</v>
      </c>
    </row>
    <row r="51" spans="1:19" ht="171.75" customHeight="1">
      <c r="A51" s="8"/>
      <c r="B51" s="98" t="s">
        <v>238</v>
      </c>
      <c r="C51" s="90" t="s">
        <v>150</v>
      </c>
      <c r="D51" s="23" t="s">
        <v>180</v>
      </c>
      <c r="E51" s="35" t="s">
        <v>152</v>
      </c>
      <c r="F51" s="36" t="s">
        <v>181</v>
      </c>
      <c r="G51" s="16" t="s">
        <v>22</v>
      </c>
      <c r="H51" s="94" t="s">
        <v>5</v>
      </c>
      <c r="I51" s="94" t="s">
        <v>4</v>
      </c>
      <c r="J51" s="94" t="s">
        <v>41</v>
      </c>
      <c r="K51" s="94" t="s">
        <v>33</v>
      </c>
      <c r="L51" s="94" t="s">
        <v>0</v>
      </c>
      <c r="M51" s="19">
        <v>54000</v>
      </c>
      <c r="N51" s="19">
        <v>38400</v>
      </c>
      <c r="O51" s="19">
        <v>46300</v>
      </c>
      <c r="P51" s="19">
        <v>46300</v>
      </c>
      <c r="Q51" s="19">
        <v>46300</v>
      </c>
      <c r="R51" s="19">
        <v>46300</v>
      </c>
      <c r="S51" s="21">
        <v>3</v>
      </c>
    </row>
    <row r="52" spans="1:19" ht="114.75" customHeight="1">
      <c r="A52" s="8"/>
      <c r="B52" s="98" t="s">
        <v>222</v>
      </c>
      <c r="C52" s="90" t="s">
        <v>157</v>
      </c>
      <c r="D52" s="513" t="s">
        <v>183</v>
      </c>
      <c r="E52" s="519" t="s">
        <v>152</v>
      </c>
      <c r="F52" s="522" t="s">
        <v>184</v>
      </c>
      <c r="G52" s="538" t="s">
        <v>22</v>
      </c>
      <c r="H52" s="94" t="s">
        <v>5</v>
      </c>
      <c r="I52" s="94" t="s">
        <v>4</v>
      </c>
      <c r="J52" s="94" t="s">
        <v>156</v>
      </c>
      <c r="K52" s="94" t="s">
        <v>12</v>
      </c>
      <c r="L52" s="94" t="s">
        <v>7</v>
      </c>
      <c r="M52" s="19">
        <v>40000</v>
      </c>
      <c r="N52" s="19">
        <v>40000</v>
      </c>
      <c r="O52" s="14">
        <v>40000</v>
      </c>
      <c r="P52" s="19">
        <v>40000</v>
      </c>
      <c r="Q52" s="19">
        <v>0</v>
      </c>
      <c r="R52" s="19">
        <v>0</v>
      </c>
      <c r="S52" s="21">
        <v>1</v>
      </c>
    </row>
    <row r="53" spans="1:21" ht="60.75" customHeight="1">
      <c r="A53" s="8"/>
      <c r="B53" s="98" t="s">
        <v>239</v>
      </c>
      <c r="C53" s="90" t="s">
        <v>121</v>
      </c>
      <c r="D53" s="535"/>
      <c r="E53" s="521"/>
      <c r="F53" s="524"/>
      <c r="G53" s="539"/>
      <c r="H53" s="94" t="s">
        <v>5</v>
      </c>
      <c r="I53" s="94" t="s">
        <v>4</v>
      </c>
      <c r="J53" s="94" t="s">
        <v>122</v>
      </c>
      <c r="K53" s="94" t="s">
        <v>12</v>
      </c>
      <c r="L53" s="94" t="s">
        <v>7</v>
      </c>
      <c r="M53" s="19">
        <v>40000</v>
      </c>
      <c r="N53" s="19">
        <v>40000</v>
      </c>
      <c r="O53" s="14">
        <v>40000</v>
      </c>
      <c r="P53" s="19">
        <v>40000</v>
      </c>
      <c r="Q53" s="19">
        <v>0</v>
      </c>
      <c r="R53" s="19">
        <v>0</v>
      </c>
      <c r="S53" s="21">
        <v>1</v>
      </c>
      <c r="T53" s="28"/>
      <c r="U53" s="28"/>
    </row>
    <row r="54" spans="1:22" s="3" customFormat="1" ht="151.5" customHeight="1">
      <c r="A54" s="8"/>
      <c r="B54" s="98" t="s">
        <v>240</v>
      </c>
      <c r="C54" s="86" t="s">
        <v>168</v>
      </c>
      <c r="D54" s="70" t="s">
        <v>175</v>
      </c>
      <c r="E54" s="60" t="s">
        <v>185</v>
      </c>
      <c r="F54" s="62" t="s">
        <v>186</v>
      </c>
      <c r="G54" s="63" t="s">
        <v>22</v>
      </c>
      <c r="H54" s="94" t="s">
        <v>5</v>
      </c>
      <c r="I54" s="94" t="s">
        <v>4</v>
      </c>
      <c r="J54" s="94" t="s">
        <v>174</v>
      </c>
      <c r="K54" s="94" t="s">
        <v>99</v>
      </c>
      <c r="L54" s="94"/>
      <c r="M54" s="19">
        <v>791000</v>
      </c>
      <c r="N54" s="19">
        <v>790649</v>
      </c>
      <c r="O54" s="14">
        <v>0</v>
      </c>
      <c r="P54" s="19">
        <v>0</v>
      </c>
      <c r="Q54" s="19">
        <v>0</v>
      </c>
      <c r="R54" s="19">
        <v>0</v>
      </c>
      <c r="S54" s="21">
        <v>3</v>
      </c>
      <c r="T54" s="28"/>
      <c r="U54" s="28"/>
      <c r="V54" s="2"/>
    </row>
    <row r="55" spans="1:23" s="3" customFormat="1" ht="156.75" customHeight="1">
      <c r="A55" s="8"/>
      <c r="B55" s="98" t="s">
        <v>241</v>
      </c>
      <c r="C55" s="86" t="s">
        <v>225</v>
      </c>
      <c r="D55" s="70" t="s">
        <v>175</v>
      </c>
      <c r="E55" s="60" t="s">
        <v>185</v>
      </c>
      <c r="F55" s="62" t="s">
        <v>186</v>
      </c>
      <c r="G55" s="63" t="s">
        <v>22</v>
      </c>
      <c r="H55" s="94" t="s">
        <v>5</v>
      </c>
      <c r="I55" s="94" t="s">
        <v>4</v>
      </c>
      <c r="J55" s="94" t="s">
        <v>220</v>
      </c>
      <c r="K55" s="94" t="s">
        <v>99</v>
      </c>
      <c r="L55" s="94"/>
      <c r="M55" s="19">
        <v>248600</v>
      </c>
      <c r="N55" s="19">
        <v>239779.08</v>
      </c>
      <c r="O55" s="14">
        <v>0</v>
      </c>
      <c r="P55" s="19">
        <v>0</v>
      </c>
      <c r="Q55" s="19">
        <v>0</v>
      </c>
      <c r="R55" s="19">
        <v>0</v>
      </c>
      <c r="S55" s="21">
        <v>3</v>
      </c>
      <c r="T55" s="28"/>
      <c r="U55" s="28"/>
      <c r="V55" s="28"/>
      <c r="W55" s="28"/>
    </row>
    <row r="56" spans="1:25" s="3" customFormat="1" ht="120.75" customHeight="1">
      <c r="A56" s="8"/>
      <c r="B56" s="98" t="s">
        <v>242</v>
      </c>
      <c r="C56" s="87" t="s">
        <v>104</v>
      </c>
      <c r="D56" s="26" t="s">
        <v>187</v>
      </c>
      <c r="E56" s="66" t="s">
        <v>182</v>
      </c>
      <c r="F56" s="62" t="s">
        <v>188</v>
      </c>
      <c r="G56" s="63" t="s">
        <v>22</v>
      </c>
      <c r="H56" s="94" t="s">
        <v>5</v>
      </c>
      <c r="I56" s="94" t="s">
        <v>4</v>
      </c>
      <c r="J56" s="94" t="s">
        <v>98</v>
      </c>
      <c r="K56" s="94" t="s">
        <v>99</v>
      </c>
      <c r="L56" s="94"/>
      <c r="M56" s="19">
        <v>14936967.47</v>
      </c>
      <c r="N56" s="19">
        <v>14936967.47</v>
      </c>
      <c r="O56" s="14">
        <v>0</v>
      </c>
      <c r="P56" s="19">
        <v>0</v>
      </c>
      <c r="Q56" s="19">
        <v>0</v>
      </c>
      <c r="R56" s="19">
        <v>0</v>
      </c>
      <c r="S56" s="21">
        <v>3</v>
      </c>
      <c r="T56" s="28"/>
      <c r="U56" s="28"/>
      <c r="V56" s="28"/>
      <c r="W56" s="28"/>
      <c r="X56" s="28"/>
      <c r="Y56" s="28"/>
    </row>
    <row r="57" spans="1:22" s="3" customFormat="1" ht="52.5" customHeight="1">
      <c r="A57" s="8"/>
      <c r="B57" s="98" t="s">
        <v>243</v>
      </c>
      <c r="C57" s="86" t="s">
        <v>168</v>
      </c>
      <c r="D57" s="26" t="s">
        <v>189</v>
      </c>
      <c r="E57" s="66" t="s">
        <v>190</v>
      </c>
      <c r="F57" s="89" t="s">
        <v>191</v>
      </c>
      <c r="G57" s="72">
        <v>43454</v>
      </c>
      <c r="H57" s="94" t="s">
        <v>5</v>
      </c>
      <c r="I57" s="94" t="s">
        <v>4</v>
      </c>
      <c r="J57" s="94" t="s">
        <v>166</v>
      </c>
      <c r="K57" s="94" t="s">
        <v>99</v>
      </c>
      <c r="L57" s="94"/>
      <c r="M57" s="19">
        <v>25000000</v>
      </c>
      <c r="N57" s="19">
        <v>25000000</v>
      </c>
      <c r="O57" s="14">
        <v>0</v>
      </c>
      <c r="P57" s="19">
        <v>0</v>
      </c>
      <c r="Q57" s="19">
        <v>0</v>
      </c>
      <c r="R57" s="19">
        <v>0</v>
      </c>
      <c r="S57" s="21"/>
      <c r="V57" s="2"/>
    </row>
    <row r="58" spans="1:24" s="3" customFormat="1" ht="82.5" customHeight="1">
      <c r="A58" s="8"/>
      <c r="B58" s="98" t="s">
        <v>244</v>
      </c>
      <c r="C58" s="87" t="s">
        <v>106</v>
      </c>
      <c r="D58" s="525" t="s">
        <v>192</v>
      </c>
      <c r="E58" s="528" t="s">
        <v>195</v>
      </c>
      <c r="F58" s="522" t="s">
        <v>193</v>
      </c>
      <c r="G58" s="531" t="s">
        <v>194</v>
      </c>
      <c r="H58" s="94" t="s">
        <v>5</v>
      </c>
      <c r="I58" s="94" t="s">
        <v>4</v>
      </c>
      <c r="J58" s="94" t="s">
        <v>169</v>
      </c>
      <c r="K58" s="94" t="s">
        <v>28</v>
      </c>
      <c r="L58" s="94"/>
      <c r="M58" s="19">
        <v>534200</v>
      </c>
      <c r="N58" s="19">
        <v>298225</v>
      </c>
      <c r="O58" s="14">
        <v>567700</v>
      </c>
      <c r="P58" s="19">
        <v>310800</v>
      </c>
      <c r="Q58" s="19">
        <v>0</v>
      </c>
      <c r="R58" s="19">
        <v>0</v>
      </c>
      <c r="S58" s="21"/>
      <c r="T58" s="28">
        <f>M59+M58</f>
        <v>695300</v>
      </c>
      <c r="U58" s="28">
        <f>N59+N58</f>
        <v>388288.64</v>
      </c>
      <c r="V58" s="28">
        <f>O59+O58</f>
        <v>739100</v>
      </c>
      <c r="W58" s="28">
        <f>P59+P58</f>
        <v>404600</v>
      </c>
      <c r="X58" s="28">
        <f>Q59+Q58</f>
        <v>0</v>
      </c>
    </row>
    <row r="59" spans="1:22" s="3" customFormat="1" ht="83.25" customHeight="1">
      <c r="A59" s="8"/>
      <c r="B59" s="98" t="s">
        <v>245</v>
      </c>
      <c r="C59" s="90" t="s">
        <v>106</v>
      </c>
      <c r="D59" s="526"/>
      <c r="E59" s="529"/>
      <c r="F59" s="530"/>
      <c r="G59" s="530"/>
      <c r="H59" s="94" t="s">
        <v>5</v>
      </c>
      <c r="I59" s="94" t="s">
        <v>4</v>
      </c>
      <c r="J59" s="94" t="s">
        <v>169</v>
      </c>
      <c r="K59" s="94" t="s">
        <v>50</v>
      </c>
      <c r="L59" s="94"/>
      <c r="M59" s="19">
        <v>161100</v>
      </c>
      <c r="N59" s="19">
        <v>90063.64</v>
      </c>
      <c r="O59" s="14">
        <v>171400</v>
      </c>
      <c r="P59" s="19">
        <v>93800</v>
      </c>
      <c r="Q59" s="19">
        <v>0</v>
      </c>
      <c r="R59" s="19">
        <v>0</v>
      </c>
      <c r="S59" s="21"/>
      <c r="V59" s="2"/>
    </row>
    <row r="60" spans="1:22" s="3" customFormat="1" ht="84.75" customHeight="1">
      <c r="A60" s="8"/>
      <c r="B60" s="532" t="s">
        <v>246</v>
      </c>
      <c r="C60" s="90" t="s">
        <v>106</v>
      </c>
      <c r="D60" s="526"/>
      <c r="E60" s="526"/>
      <c r="F60" s="526"/>
      <c r="G60" s="526"/>
      <c r="H60" s="94" t="s">
        <v>5</v>
      </c>
      <c r="I60" s="94" t="s">
        <v>4</v>
      </c>
      <c r="J60" s="94" t="s">
        <v>100</v>
      </c>
      <c r="K60" s="94" t="s">
        <v>87</v>
      </c>
      <c r="L60" s="94"/>
      <c r="M60" s="19">
        <f>M61+M63+M64+M65+M66+M62+M67+M68+M69</f>
        <v>6698650</v>
      </c>
      <c r="N60" s="19">
        <f>N61+N63+N64+N65+N66+N62+N67+N68+N69</f>
        <v>4885633.449999999</v>
      </c>
      <c r="O60" s="19">
        <f>O61+O63+O64+O65+O66+O62+O67+O68+O69</f>
        <v>5265000</v>
      </c>
      <c r="P60" s="19">
        <f>P61+P63+P64+P65+P66+P62+P67+P68+P69</f>
        <v>2737800</v>
      </c>
      <c r="Q60" s="19">
        <v>0</v>
      </c>
      <c r="R60" s="19">
        <v>0</v>
      </c>
      <c r="S60" s="21">
        <v>2</v>
      </c>
      <c r="V60" s="2"/>
    </row>
    <row r="61" spans="1:22" s="3" customFormat="1" ht="33.75" customHeight="1">
      <c r="A61" s="8"/>
      <c r="B61" s="532"/>
      <c r="C61" s="513" t="s">
        <v>107</v>
      </c>
      <c r="D61" s="526"/>
      <c r="E61" s="526"/>
      <c r="F61" s="526"/>
      <c r="G61" s="526"/>
      <c r="H61" s="94" t="s">
        <v>5</v>
      </c>
      <c r="I61" s="94" t="s">
        <v>4</v>
      </c>
      <c r="J61" s="94" t="s">
        <v>100</v>
      </c>
      <c r="K61" s="94" t="s">
        <v>28</v>
      </c>
      <c r="L61" s="94"/>
      <c r="M61" s="83">
        <v>3075350</v>
      </c>
      <c r="N61" s="83">
        <v>2732357.55</v>
      </c>
      <c r="O61" s="82">
        <v>2997400</v>
      </c>
      <c r="P61" s="83">
        <v>1557500</v>
      </c>
      <c r="Q61" s="83">
        <v>0</v>
      </c>
      <c r="R61" s="83">
        <v>0</v>
      </c>
      <c r="S61" s="21">
        <v>2</v>
      </c>
      <c r="V61" s="2"/>
    </row>
    <row r="62" spans="1:22" s="3" customFormat="1" ht="30" customHeight="1">
      <c r="A62" s="8"/>
      <c r="B62" s="532"/>
      <c r="C62" s="534"/>
      <c r="D62" s="526"/>
      <c r="E62" s="526"/>
      <c r="F62" s="526"/>
      <c r="G62" s="526"/>
      <c r="H62" s="94" t="s">
        <v>5</v>
      </c>
      <c r="I62" s="94" t="s">
        <v>4</v>
      </c>
      <c r="J62" s="94" t="s">
        <v>100</v>
      </c>
      <c r="K62" s="94" t="s">
        <v>33</v>
      </c>
      <c r="L62" s="94"/>
      <c r="M62" s="83">
        <v>250</v>
      </c>
      <c r="N62" s="83">
        <v>150</v>
      </c>
      <c r="O62" s="82">
        <v>0</v>
      </c>
      <c r="P62" s="83">
        <v>0</v>
      </c>
      <c r="Q62" s="83">
        <v>0</v>
      </c>
      <c r="R62" s="83">
        <v>0</v>
      </c>
      <c r="S62" s="21">
        <v>2</v>
      </c>
      <c r="V62" s="2"/>
    </row>
    <row r="63" spans="1:22" s="3" customFormat="1" ht="19.5" customHeight="1">
      <c r="A63" s="8"/>
      <c r="B63" s="532"/>
      <c r="C63" s="535"/>
      <c r="D63" s="526"/>
      <c r="E63" s="526"/>
      <c r="F63" s="526"/>
      <c r="G63" s="526"/>
      <c r="H63" s="94" t="s">
        <v>5</v>
      </c>
      <c r="I63" s="94" t="s">
        <v>4</v>
      </c>
      <c r="J63" s="94" t="s">
        <v>100</v>
      </c>
      <c r="K63" s="94" t="s">
        <v>50</v>
      </c>
      <c r="L63" s="94"/>
      <c r="M63" s="83">
        <v>954400</v>
      </c>
      <c r="N63" s="83">
        <v>811689.58</v>
      </c>
      <c r="O63" s="82">
        <v>904900</v>
      </c>
      <c r="P63" s="83">
        <v>485200</v>
      </c>
      <c r="Q63" s="83">
        <v>0</v>
      </c>
      <c r="R63" s="83">
        <v>0</v>
      </c>
      <c r="S63" s="21">
        <v>2</v>
      </c>
      <c r="V63" s="2"/>
    </row>
    <row r="64" spans="1:22" s="3" customFormat="1" ht="31.5" customHeight="1">
      <c r="A64" s="8"/>
      <c r="B64" s="532"/>
      <c r="C64" s="513" t="s">
        <v>108</v>
      </c>
      <c r="D64" s="526"/>
      <c r="E64" s="526"/>
      <c r="F64" s="526"/>
      <c r="G64" s="526"/>
      <c r="H64" s="94" t="s">
        <v>5</v>
      </c>
      <c r="I64" s="94" t="s">
        <v>4</v>
      </c>
      <c r="J64" s="94" t="s">
        <v>100</v>
      </c>
      <c r="K64" s="94" t="s">
        <v>114</v>
      </c>
      <c r="L64" s="94"/>
      <c r="M64" s="83">
        <v>182000</v>
      </c>
      <c r="N64" s="83">
        <v>181891.5</v>
      </c>
      <c r="O64" s="82">
        <v>0</v>
      </c>
      <c r="P64" s="83">
        <v>0</v>
      </c>
      <c r="Q64" s="83">
        <v>0</v>
      </c>
      <c r="R64" s="83">
        <v>0</v>
      </c>
      <c r="S64" s="21">
        <v>2</v>
      </c>
      <c r="V64" s="2"/>
    </row>
    <row r="65" spans="1:22" s="3" customFormat="1" ht="23.25" customHeight="1">
      <c r="A65" s="8"/>
      <c r="B65" s="532"/>
      <c r="C65" s="535"/>
      <c r="D65" s="526"/>
      <c r="E65" s="526"/>
      <c r="F65" s="526"/>
      <c r="G65" s="526"/>
      <c r="H65" s="94" t="s">
        <v>5</v>
      </c>
      <c r="I65" s="94" t="s">
        <v>4</v>
      </c>
      <c r="J65" s="94" t="s">
        <v>100</v>
      </c>
      <c r="K65" s="94" t="s">
        <v>12</v>
      </c>
      <c r="L65" s="94"/>
      <c r="M65" s="83">
        <v>2386750</v>
      </c>
      <c r="N65" s="83">
        <v>1074339.72</v>
      </c>
      <c r="O65" s="82">
        <v>1273700</v>
      </c>
      <c r="P65" s="83">
        <v>630100</v>
      </c>
      <c r="Q65" s="83">
        <v>0</v>
      </c>
      <c r="R65" s="83">
        <v>0</v>
      </c>
      <c r="S65" s="21">
        <v>2</v>
      </c>
      <c r="V65" s="2"/>
    </row>
    <row r="66" spans="1:22" s="3" customFormat="1" ht="23.25" customHeight="1">
      <c r="A66" s="8"/>
      <c r="B66" s="532"/>
      <c r="C66" s="513" t="s">
        <v>109</v>
      </c>
      <c r="D66" s="526"/>
      <c r="E66" s="526"/>
      <c r="F66" s="526"/>
      <c r="G66" s="526"/>
      <c r="H66" s="94" t="s">
        <v>5</v>
      </c>
      <c r="I66" s="94" t="s">
        <v>4</v>
      </c>
      <c r="J66" s="94" t="s">
        <v>100</v>
      </c>
      <c r="K66" s="94" t="s">
        <v>11</v>
      </c>
      <c r="L66" s="94"/>
      <c r="M66" s="83">
        <v>72500</v>
      </c>
      <c r="N66" s="83">
        <v>60679</v>
      </c>
      <c r="O66" s="82">
        <v>89000</v>
      </c>
      <c r="P66" s="83">
        <v>65000</v>
      </c>
      <c r="Q66" s="83">
        <v>0</v>
      </c>
      <c r="R66" s="83">
        <v>0</v>
      </c>
      <c r="S66" s="21">
        <v>2</v>
      </c>
      <c r="V66" s="2"/>
    </row>
    <row r="67" spans="1:22" s="3" customFormat="1" ht="23.25" customHeight="1">
      <c r="A67" s="8"/>
      <c r="B67" s="532"/>
      <c r="C67" s="534"/>
      <c r="D67" s="526"/>
      <c r="E67" s="526"/>
      <c r="F67" s="526"/>
      <c r="G67" s="526"/>
      <c r="H67" s="94" t="s">
        <v>5</v>
      </c>
      <c r="I67" s="94" t="s">
        <v>4</v>
      </c>
      <c r="J67" s="94" t="s">
        <v>100</v>
      </c>
      <c r="K67" s="94" t="s">
        <v>66</v>
      </c>
      <c r="L67" s="94"/>
      <c r="M67" s="83">
        <v>5100</v>
      </c>
      <c r="N67" s="83">
        <v>3000</v>
      </c>
      <c r="O67" s="82">
        <v>0</v>
      </c>
      <c r="P67" s="83">
        <v>0</v>
      </c>
      <c r="Q67" s="83">
        <v>0</v>
      </c>
      <c r="R67" s="83">
        <v>0</v>
      </c>
      <c r="S67" s="21">
        <v>2</v>
      </c>
      <c r="V67" s="2"/>
    </row>
    <row r="68" spans="1:22" s="3" customFormat="1" ht="23.25" customHeight="1">
      <c r="A68" s="8"/>
      <c r="B68" s="532"/>
      <c r="C68" s="534"/>
      <c r="D68" s="526"/>
      <c r="E68" s="526"/>
      <c r="F68" s="526"/>
      <c r="G68" s="526"/>
      <c r="H68" s="94" t="s">
        <v>5</v>
      </c>
      <c r="I68" s="94" t="s">
        <v>4</v>
      </c>
      <c r="J68" s="94" t="s">
        <v>100</v>
      </c>
      <c r="K68" s="94" t="s">
        <v>51</v>
      </c>
      <c r="L68" s="94"/>
      <c r="M68" s="82">
        <v>2300</v>
      </c>
      <c r="N68" s="82">
        <v>1526.1</v>
      </c>
      <c r="O68" s="82">
        <v>0</v>
      </c>
      <c r="P68" s="83">
        <v>0</v>
      </c>
      <c r="Q68" s="83">
        <v>0</v>
      </c>
      <c r="R68" s="83">
        <v>0</v>
      </c>
      <c r="S68" s="21">
        <v>2</v>
      </c>
      <c r="V68" s="2"/>
    </row>
    <row r="69" spans="1:22" s="3" customFormat="1" ht="23.25" customHeight="1">
      <c r="A69" s="8"/>
      <c r="B69" s="532"/>
      <c r="C69" s="535"/>
      <c r="D69" s="526"/>
      <c r="E69" s="526"/>
      <c r="F69" s="526"/>
      <c r="G69" s="526"/>
      <c r="H69" s="94" t="s">
        <v>5</v>
      </c>
      <c r="I69" s="94" t="s">
        <v>4</v>
      </c>
      <c r="J69" s="94" t="s">
        <v>100</v>
      </c>
      <c r="K69" s="94" t="s">
        <v>173</v>
      </c>
      <c r="L69" s="94"/>
      <c r="M69" s="83">
        <v>20000</v>
      </c>
      <c r="N69" s="83">
        <v>20000</v>
      </c>
      <c r="O69" s="82">
        <v>0</v>
      </c>
      <c r="P69" s="83">
        <v>0</v>
      </c>
      <c r="Q69" s="83">
        <v>0</v>
      </c>
      <c r="R69" s="83">
        <v>0</v>
      </c>
      <c r="S69" s="21">
        <v>2</v>
      </c>
      <c r="V69" s="2"/>
    </row>
    <row r="70" spans="1:24" s="3" customFormat="1" ht="23.25" customHeight="1">
      <c r="A70" s="8"/>
      <c r="B70" s="532"/>
      <c r="C70" s="513" t="s">
        <v>154</v>
      </c>
      <c r="D70" s="526"/>
      <c r="E70" s="526"/>
      <c r="F70" s="526"/>
      <c r="G70" s="526"/>
      <c r="H70" s="94" t="s">
        <v>5</v>
      </c>
      <c r="I70" s="94" t="s">
        <v>4</v>
      </c>
      <c r="J70" s="94" t="s">
        <v>162</v>
      </c>
      <c r="K70" s="94" t="s">
        <v>28</v>
      </c>
      <c r="L70" s="94"/>
      <c r="M70" s="19">
        <v>28300</v>
      </c>
      <c r="N70" s="19">
        <v>15696</v>
      </c>
      <c r="O70" s="14">
        <v>29900</v>
      </c>
      <c r="P70" s="19">
        <v>16400</v>
      </c>
      <c r="Q70" s="19"/>
      <c r="R70" s="19"/>
      <c r="S70" s="21">
        <v>2</v>
      </c>
      <c r="T70" s="28">
        <f>M70+M71</f>
        <v>36900</v>
      </c>
      <c r="U70" s="28">
        <f>N70+N71</f>
        <v>20436.2</v>
      </c>
      <c r="V70" s="28">
        <f>O70+O71</f>
        <v>38900</v>
      </c>
      <c r="W70" s="28">
        <f>P70+P71</f>
        <v>21300</v>
      </c>
      <c r="X70" s="28">
        <f>Q70+Q71</f>
        <v>0</v>
      </c>
    </row>
    <row r="71" spans="1:22" s="3" customFormat="1" ht="50.25" customHeight="1">
      <c r="A71" s="8"/>
      <c r="B71" s="533"/>
      <c r="C71" s="535"/>
      <c r="D71" s="527"/>
      <c r="E71" s="527"/>
      <c r="F71" s="527"/>
      <c r="G71" s="527"/>
      <c r="H71" s="98" t="s">
        <v>5</v>
      </c>
      <c r="I71" s="98" t="s">
        <v>4</v>
      </c>
      <c r="J71" s="98" t="s">
        <v>162</v>
      </c>
      <c r="K71" s="98" t="s">
        <v>50</v>
      </c>
      <c r="L71" s="98"/>
      <c r="M71" s="14">
        <v>8600</v>
      </c>
      <c r="N71" s="14">
        <v>4740.2</v>
      </c>
      <c r="O71" s="14">
        <v>9000</v>
      </c>
      <c r="P71" s="14">
        <v>4900</v>
      </c>
      <c r="Q71" s="14">
        <v>0</v>
      </c>
      <c r="R71" s="14">
        <v>0</v>
      </c>
      <c r="S71" s="15">
        <v>2</v>
      </c>
      <c r="V71" s="2"/>
    </row>
    <row r="72" spans="1:22" s="3" customFormat="1" ht="89.25" customHeight="1">
      <c r="A72" s="8"/>
      <c r="B72" s="96" t="s">
        <v>247</v>
      </c>
      <c r="C72" s="91" t="s">
        <v>82</v>
      </c>
      <c r="D72" s="67" t="s">
        <v>183</v>
      </c>
      <c r="E72" s="68" t="s">
        <v>185</v>
      </c>
      <c r="F72" s="69" t="s">
        <v>196</v>
      </c>
      <c r="G72" s="69" t="s">
        <v>22</v>
      </c>
      <c r="H72" s="95" t="s">
        <v>5</v>
      </c>
      <c r="I72" s="95" t="s">
        <v>3</v>
      </c>
      <c r="J72" s="95" t="s">
        <v>62</v>
      </c>
      <c r="K72" s="95" t="s">
        <v>23</v>
      </c>
      <c r="L72" s="95" t="s">
        <v>7</v>
      </c>
      <c r="M72" s="22">
        <v>20100</v>
      </c>
      <c r="N72" s="22">
        <v>20100</v>
      </c>
      <c r="O72" s="22">
        <v>20100</v>
      </c>
      <c r="P72" s="22">
        <v>0</v>
      </c>
      <c r="Q72" s="22">
        <v>0</v>
      </c>
      <c r="R72" s="22">
        <v>0</v>
      </c>
      <c r="S72" s="38">
        <v>3</v>
      </c>
      <c r="V72" s="2"/>
    </row>
    <row r="73" spans="1:19" s="3" customFormat="1" ht="16.5" customHeight="1">
      <c r="A73" s="8"/>
      <c r="B73" s="510" t="s">
        <v>248</v>
      </c>
      <c r="C73" s="513" t="s">
        <v>83</v>
      </c>
      <c r="D73" s="516" t="s">
        <v>159</v>
      </c>
      <c r="E73" s="519" t="s">
        <v>152</v>
      </c>
      <c r="F73" s="522" t="s">
        <v>158</v>
      </c>
      <c r="G73" s="516">
        <v>2020</v>
      </c>
      <c r="H73" s="98" t="s">
        <v>5</v>
      </c>
      <c r="I73" s="98" t="s">
        <v>3</v>
      </c>
      <c r="J73" s="98" t="s">
        <v>86</v>
      </c>
      <c r="K73" s="98" t="s">
        <v>87</v>
      </c>
      <c r="L73" s="98"/>
      <c r="M73" s="14">
        <f>M74+M75+M76+M77+M78+M79</f>
        <v>4551000</v>
      </c>
      <c r="N73" s="14">
        <f>N74+N75+N76+N77+N78+N79</f>
        <v>4341066.51</v>
      </c>
      <c r="O73" s="14">
        <f>O74+O75+O76+O77+O78+O79</f>
        <v>5036600</v>
      </c>
      <c r="P73" s="14">
        <f>P74+P75+P76+P77+P78+P79</f>
        <v>5036600</v>
      </c>
      <c r="Q73" s="14">
        <f>Q79+Q78+Q77+Q76+Q75+Q74</f>
        <v>4961600</v>
      </c>
      <c r="R73" s="14">
        <f>R79+R78+R77+R76+R75+R74</f>
        <v>4961600</v>
      </c>
      <c r="S73" s="15">
        <v>2</v>
      </c>
    </row>
    <row r="74" spans="1:25" s="3" customFormat="1" ht="23.25" customHeight="1">
      <c r="A74" s="8"/>
      <c r="B74" s="511"/>
      <c r="C74" s="514"/>
      <c r="D74" s="517"/>
      <c r="E74" s="520"/>
      <c r="F74" s="523"/>
      <c r="G74" s="517"/>
      <c r="H74" s="98" t="s">
        <v>5</v>
      </c>
      <c r="I74" s="98" t="s">
        <v>3</v>
      </c>
      <c r="J74" s="98" t="s">
        <v>52</v>
      </c>
      <c r="K74" s="94" t="s">
        <v>28</v>
      </c>
      <c r="L74" s="94"/>
      <c r="M74" s="82">
        <v>3170300</v>
      </c>
      <c r="N74" s="82">
        <v>3077092.92</v>
      </c>
      <c r="O74" s="82">
        <v>3381800</v>
      </c>
      <c r="P74" s="82">
        <v>3381800</v>
      </c>
      <c r="Q74" s="82">
        <v>3381800</v>
      </c>
      <c r="R74" s="82">
        <v>3381800</v>
      </c>
      <c r="S74" s="15">
        <v>2</v>
      </c>
      <c r="T74" s="28"/>
      <c r="U74" s="28"/>
      <c r="V74" s="28"/>
      <c r="W74" s="28"/>
      <c r="X74" s="28"/>
      <c r="Y74" s="28"/>
    </row>
    <row r="75" spans="1:22" s="3" customFormat="1" ht="23.25" customHeight="1">
      <c r="A75" s="8"/>
      <c r="B75" s="511"/>
      <c r="C75" s="514"/>
      <c r="D75" s="517"/>
      <c r="E75" s="520"/>
      <c r="F75" s="523"/>
      <c r="G75" s="517"/>
      <c r="H75" s="98" t="s">
        <v>5</v>
      </c>
      <c r="I75" s="98" t="s">
        <v>3</v>
      </c>
      <c r="J75" s="98" t="s">
        <v>52</v>
      </c>
      <c r="K75" s="94" t="s">
        <v>50</v>
      </c>
      <c r="L75" s="94"/>
      <c r="M75" s="82">
        <v>957500</v>
      </c>
      <c r="N75" s="82">
        <v>921714.66</v>
      </c>
      <c r="O75" s="82">
        <v>1021300</v>
      </c>
      <c r="P75" s="82">
        <v>1021300</v>
      </c>
      <c r="Q75" s="82">
        <v>1021300</v>
      </c>
      <c r="R75" s="82">
        <v>1021300</v>
      </c>
      <c r="S75" s="15">
        <v>2</v>
      </c>
      <c r="V75" s="2"/>
    </row>
    <row r="76" spans="1:22" s="3" customFormat="1" ht="20.25" customHeight="1">
      <c r="A76" s="8"/>
      <c r="B76" s="511"/>
      <c r="C76" s="514"/>
      <c r="D76" s="517"/>
      <c r="E76" s="520"/>
      <c r="F76" s="523"/>
      <c r="G76" s="517"/>
      <c r="H76" s="94" t="s">
        <v>5</v>
      </c>
      <c r="I76" s="94" t="s">
        <v>3</v>
      </c>
      <c r="J76" s="98" t="s">
        <v>52</v>
      </c>
      <c r="K76" s="94" t="s">
        <v>12</v>
      </c>
      <c r="L76" s="94"/>
      <c r="M76" s="82">
        <v>373700</v>
      </c>
      <c r="N76" s="82">
        <v>304717.93</v>
      </c>
      <c r="O76" s="84">
        <v>584000</v>
      </c>
      <c r="P76" s="84">
        <v>584000</v>
      </c>
      <c r="Q76" s="84">
        <v>509000</v>
      </c>
      <c r="R76" s="84">
        <v>509000</v>
      </c>
      <c r="S76" s="15">
        <v>2</v>
      </c>
      <c r="V76" s="2"/>
    </row>
    <row r="77" spans="1:22" s="3" customFormat="1" ht="22.5" customHeight="1">
      <c r="A77" s="8"/>
      <c r="B77" s="511"/>
      <c r="C77" s="514"/>
      <c r="D77" s="517"/>
      <c r="E77" s="520"/>
      <c r="F77" s="523"/>
      <c r="G77" s="517"/>
      <c r="H77" s="94" t="s">
        <v>5</v>
      </c>
      <c r="I77" s="94" t="s">
        <v>3</v>
      </c>
      <c r="J77" s="94" t="s">
        <v>52</v>
      </c>
      <c r="K77" s="94" t="s">
        <v>11</v>
      </c>
      <c r="L77" s="94" t="s">
        <v>7</v>
      </c>
      <c r="M77" s="82">
        <v>1500</v>
      </c>
      <c r="N77" s="82">
        <v>0</v>
      </c>
      <c r="O77" s="82">
        <v>1500</v>
      </c>
      <c r="P77" s="82">
        <v>1500</v>
      </c>
      <c r="Q77" s="82">
        <v>1500</v>
      </c>
      <c r="R77" s="82">
        <v>1500</v>
      </c>
      <c r="S77" s="15">
        <v>2</v>
      </c>
      <c r="V77" s="2"/>
    </row>
    <row r="78" spans="1:22" s="3" customFormat="1" ht="18" customHeight="1">
      <c r="A78" s="8"/>
      <c r="B78" s="511"/>
      <c r="C78" s="514"/>
      <c r="D78" s="517"/>
      <c r="E78" s="520"/>
      <c r="F78" s="523"/>
      <c r="G78" s="517"/>
      <c r="H78" s="94" t="s">
        <v>5</v>
      </c>
      <c r="I78" s="94" t="s">
        <v>3</v>
      </c>
      <c r="J78" s="94" t="s">
        <v>52</v>
      </c>
      <c r="K78" s="94" t="s">
        <v>51</v>
      </c>
      <c r="L78" s="94" t="s">
        <v>7</v>
      </c>
      <c r="M78" s="82">
        <v>3000</v>
      </c>
      <c r="N78" s="85">
        <v>0</v>
      </c>
      <c r="O78" s="82">
        <v>3000</v>
      </c>
      <c r="P78" s="82">
        <v>3000</v>
      </c>
      <c r="Q78" s="82">
        <v>3000</v>
      </c>
      <c r="R78" s="82">
        <v>3000</v>
      </c>
      <c r="S78" s="15">
        <v>2</v>
      </c>
      <c r="V78" s="2"/>
    </row>
    <row r="79" spans="1:22" s="3" customFormat="1" ht="20.25" customHeight="1">
      <c r="A79" s="8"/>
      <c r="B79" s="512"/>
      <c r="C79" s="515"/>
      <c r="D79" s="518"/>
      <c r="E79" s="521"/>
      <c r="F79" s="524"/>
      <c r="G79" s="518"/>
      <c r="H79" s="98" t="s">
        <v>5</v>
      </c>
      <c r="I79" s="98" t="s">
        <v>3</v>
      </c>
      <c r="J79" s="98" t="s">
        <v>49</v>
      </c>
      <c r="K79" s="98" t="s">
        <v>11</v>
      </c>
      <c r="L79" s="98" t="s">
        <v>7</v>
      </c>
      <c r="M79" s="82">
        <v>45000</v>
      </c>
      <c r="N79" s="82">
        <v>37541</v>
      </c>
      <c r="O79" s="82">
        <v>45000</v>
      </c>
      <c r="P79" s="82">
        <v>45000</v>
      </c>
      <c r="Q79" s="83">
        <v>45000</v>
      </c>
      <c r="R79" s="83">
        <v>45000</v>
      </c>
      <c r="S79" s="15">
        <v>2</v>
      </c>
      <c r="V79" s="2"/>
    </row>
    <row r="80" spans="1:22" s="3" customFormat="1" ht="174" customHeight="1">
      <c r="A80" s="8"/>
      <c r="B80" s="98" t="s">
        <v>249</v>
      </c>
      <c r="C80" s="90" t="s">
        <v>160</v>
      </c>
      <c r="D80" s="23" t="s">
        <v>180</v>
      </c>
      <c r="E80" s="11" t="s">
        <v>84</v>
      </c>
      <c r="F80" s="24">
        <v>40309</v>
      </c>
      <c r="G80" s="16" t="s">
        <v>22</v>
      </c>
      <c r="H80" s="98" t="s">
        <v>25</v>
      </c>
      <c r="I80" s="98" t="s">
        <v>24</v>
      </c>
      <c r="J80" s="98" t="s">
        <v>41</v>
      </c>
      <c r="K80" s="98" t="s">
        <v>13</v>
      </c>
      <c r="L80" s="98" t="s">
        <v>10</v>
      </c>
      <c r="M80" s="19">
        <v>32000</v>
      </c>
      <c r="N80" s="19">
        <v>29300</v>
      </c>
      <c r="O80" s="14">
        <v>33100</v>
      </c>
      <c r="P80" s="14">
        <v>33100</v>
      </c>
      <c r="Q80" s="14">
        <v>33100</v>
      </c>
      <c r="R80" s="14">
        <v>33100</v>
      </c>
      <c r="S80" s="15">
        <v>3</v>
      </c>
      <c r="V80" s="2"/>
    </row>
    <row r="81" spans="1:22" s="3" customFormat="1" ht="12.75" customHeight="1">
      <c r="A81" s="39"/>
      <c r="B81" s="98"/>
      <c r="C81" s="40" t="s">
        <v>29</v>
      </c>
      <c r="D81" s="41"/>
      <c r="E81" s="42"/>
      <c r="F81" s="42"/>
      <c r="G81" s="42"/>
      <c r="H81" s="43"/>
      <c r="I81" s="40"/>
      <c r="J81" s="40"/>
      <c r="K81" s="40"/>
      <c r="L81" s="40"/>
      <c r="M81" s="44">
        <f aca="true" t="shared" si="1" ref="M81:R81">M8+M9+M10+M11+M12+M13+M14+M15+M16+M17+M18+M19+M20+M21+M22+M23+M24+M37+M38+M39+M40+M41+M42+M43+M44+M45+M46+M47+M48+M49+M50+M51+M52+M53+M54+M55+M56+M57+M58+M59+M60+M70+M71+M72+M73+M80</f>
        <v>108167997.47</v>
      </c>
      <c r="N81" s="44">
        <f t="shared" si="1"/>
        <v>105741400.35000001</v>
      </c>
      <c r="O81" s="44">
        <f t="shared" si="1"/>
        <v>70093400</v>
      </c>
      <c r="P81" s="44">
        <f t="shared" si="1"/>
        <v>63944700</v>
      </c>
      <c r="Q81" s="44">
        <f t="shared" si="1"/>
        <v>59557000</v>
      </c>
      <c r="R81" s="44">
        <f t="shared" si="1"/>
        <v>59557000</v>
      </c>
      <c r="S81" s="45"/>
      <c r="V81" s="2"/>
    </row>
    <row r="82" spans="1:22" s="3" customFormat="1" ht="19.5" customHeight="1">
      <c r="A82" s="46"/>
      <c r="B82" s="47"/>
      <c r="C82" s="48"/>
      <c r="D82" s="49"/>
      <c r="E82" s="50"/>
      <c r="F82" s="50"/>
      <c r="G82" s="50"/>
      <c r="H82" s="51"/>
      <c r="I82" s="48"/>
      <c r="J82" s="48"/>
      <c r="K82" s="48"/>
      <c r="L82" s="48"/>
      <c r="M82" s="52"/>
      <c r="N82" s="52"/>
      <c r="O82" s="78"/>
      <c r="P82" s="78"/>
      <c r="Q82" s="74"/>
      <c r="R82" s="74"/>
      <c r="S82" s="53"/>
      <c r="V82" s="2"/>
    </row>
    <row r="83" spans="1:22" s="3" customFormat="1" ht="24.75" customHeight="1">
      <c r="A83" s="46"/>
      <c r="B83" s="47"/>
      <c r="C83" s="48"/>
      <c r="D83" s="49"/>
      <c r="E83" s="50"/>
      <c r="F83" s="50"/>
      <c r="G83" s="50"/>
      <c r="H83" s="51"/>
      <c r="I83" s="48"/>
      <c r="J83" s="48"/>
      <c r="K83" s="48"/>
      <c r="L83" s="48"/>
      <c r="M83" s="52"/>
      <c r="N83" s="52"/>
      <c r="O83" s="77"/>
      <c r="P83" s="77"/>
      <c r="Q83" s="77"/>
      <c r="R83" s="77"/>
      <c r="S83" s="53"/>
      <c r="V83" s="2"/>
    </row>
    <row r="84" spans="1:22" s="3" customFormat="1" ht="59.25" customHeight="1">
      <c r="A84" s="46"/>
      <c r="B84" s="47"/>
      <c r="C84" s="507" t="s">
        <v>63</v>
      </c>
      <c r="D84" s="508"/>
      <c r="E84" s="508"/>
      <c r="F84" s="508"/>
      <c r="G84" s="508"/>
      <c r="H84" s="57"/>
      <c r="I84" s="58"/>
      <c r="J84" s="58"/>
      <c r="K84" s="58"/>
      <c r="L84" s="58"/>
      <c r="M84" s="509" t="s">
        <v>64</v>
      </c>
      <c r="N84" s="509"/>
      <c r="O84" s="54"/>
      <c r="P84" s="54"/>
      <c r="Q84" s="54"/>
      <c r="R84" s="54"/>
      <c r="S84" s="53"/>
      <c r="T84" s="28"/>
      <c r="V84" s="2"/>
    </row>
    <row r="85" spans="1:22" s="3" customFormat="1" ht="30" customHeight="1">
      <c r="A85" s="59"/>
      <c r="B85" s="47"/>
      <c r="C85" s="507" t="s">
        <v>30</v>
      </c>
      <c r="D85" s="508"/>
      <c r="E85" s="508"/>
      <c r="F85" s="508"/>
      <c r="G85" s="508"/>
      <c r="H85" s="57"/>
      <c r="I85" s="58"/>
      <c r="J85" s="58"/>
      <c r="K85" s="58"/>
      <c r="L85" s="58"/>
      <c r="M85" s="509" t="s">
        <v>31</v>
      </c>
      <c r="N85" s="509"/>
      <c r="O85" s="55"/>
      <c r="P85" s="55"/>
      <c r="Q85" s="55"/>
      <c r="R85" s="55"/>
      <c r="S85" s="53"/>
      <c r="V85" s="2"/>
    </row>
    <row r="87" spans="2:4" ht="12.75">
      <c r="B87" s="56" t="s">
        <v>115</v>
      </c>
      <c r="C87" s="56"/>
      <c r="D87" s="56"/>
    </row>
  </sheetData>
  <sheetProtection/>
  <autoFilter ref="D7:S81"/>
  <mergeCells count="86">
    <mergeCell ref="S4:S6"/>
    <mergeCell ref="R5:R6"/>
    <mergeCell ref="A1:S1"/>
    <mergeCell ref="A2:S2"/>
    <mergeCell ref="A3:S3"/>
    <mergeCell ref="A4:A6"/>
    <mergeCell ref="B4:B6"/>
    <mergeCell ref="C4:C6"/>
    <mergeCell ref="D4:D6"/>
    <mergeCell ref="E4:E6"/>
    <mergeCell ref="F4:F6"/>
    <mergeCell ref="G4:G6"/>
    <mergeCell ref="H4:H6"/>
    <mergeCell ref="I4:I6"/>
    <mergeCell ref="J4:J6"/>
    <mergeCell ref="K4:K6"/>
    <mergeCell ref="L4:L6"/>
    <mergeCell ref="M4:Q4"/>
    <mergeCell ref="D8:D16"/>
    <mergeCell ref="E8:E16"/>
    <mergeCell ref="F8:F16"/>
    <mergeCell ref="G8:G16"/>
    <mergeCell ref="M5:N5"/>
    <mergeCell ref="O5:O6"/>
    <mergeCell ref="P5:P6"/>
    <mergeCell ref="Q5:Q6"/>
    <mergeCell ref="D17:D18"/>
    <mergeCell ref="E17:E18"/>
    <mergeCell ref="F17:F18"/>
    <mergeCell ref="G17:G18"/>
    <mergeCell ref="D38:D39"/>
    <mergeCell ref="E38:E39"/>
    <mergeCell ref="F38:F39"/>
    <mergeCell ref="G38:G39"/>
    <mergeCell ref="D19:D20"/>
    <mergeCell ref="E19:E20"/>
    <mergeCell ref="F19:F20"/>
    <mergeCell ref="G19:G20"/>
    <mergeCell ref="D21:D22"/>
    <mergeCell ref="E21:E22"/>
    <mergeCell ref="F21:F22"/>
    <mergeCell ref="G21:G22"/>
    <mergeCell ref="B24:B33"/>
    <mergeCell ref="D24:D35"/>
    <mergeCell ref="E24:E34"/>
    <mergeCell ref="F24:F34"/>
    <mergeCell ref="G24:G33"/>
    <mergeCell ref="G45:G46"/>
    <mergeCell ref="B40:B41"/>
    <mergeCell ref="C40:C41"/>
    <mergeCell ref="D40:D41"/>
    <mergeCell ref="E40:E41"/>
    <mergeCell ref="F40:F41"/>
    <mergeCell ref="G40:G41"/>
    <mergeCell ref="B45:B46"/>
    <mergeCell ref="C45:C46"/>
    <mergeCell ref="D45:D46"/>
    <mergeCell ref="E45:E46"/>
    <mergeCell ref="F45:F46"/>
    <mergeCell ref="D47:D48"/>
    <mergeCell ref="E47:E48"/>
    <mergeCell ref="F47:F48"/>
    <mergeCell ref="G47:G48"/>
    <mergeCell ref="D52:D53"/>
    <mergeCell ref="E52:E53"/>
    <mergeCell ref="F52:F53"/>
    <mergeCell ref="G52:G53"/>
    <mergeCell ref="D58:D71"/>
    <mergeCell ref="E58:E71"/>
    <mergeCell ref="F58:F71"/>
    <mergeCell ref="G58:G71"/>
    <mergeCell ref="B60:B71"/>
    <mergeCell ref="C61:C63"/>
    <mergeCell ref="C64:C65"/>
    <mergeCell ref="C66:C69"/>
    <mergeCell ref="C70:C71"/>
    <mergeCell ref="C84:G84"/>
    <mergeCell ref="M84:N84"/>
    <mergeCell ref="C85:G85"/>
    <mergeCell ref="M85:N85"/>
    <mergeCell ref="B73:B79"/>
    <mergeCell ref="C73:C79"/>
    <mergeCell ref="D73:D79"/>
    <mergeCell ref="E73:E79"/>
    <mergeCell ref="F73:F79"/>
    <mergeCell ref="G73:G79"/>
  </mergeCells>
  <printOptions/>
  <pageMargins left="0.1968503937007874" right="0.1968503937007874" top="0.8267716535433072" bottom="0.1968503937007874" header="0" footer="0"/>
  <pageSetup fitToHeight="19"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CZ919"/>
  <sheetViews>
    <sheetView tabSelected="1" view="pageBreakPreview" zoomScale="120" zoomScaleSheetLayoutView="120" workbookViewId="0" topLeftCell="A913">
      <selection activeCell="C916" sqref="C916"/>
    </sheetView>
  </sheetViews>
  <sheetFormatPr defaultColWidth="9.00390625" defaultRowHeight="12.75"/>
  <cols>
    <col min="1" max="1" width="4.00390625" style="219" customWidth="1"/>
    <col min="2" max="2" width="9.125" style="145" customWidth="1"/>
    <col min="3" max="3" width="26.00390625" style="219" customWidth="1"/>
    <col min="4" max="4" width="29.25390625" style="147" customWidth="1"/>
    <col min="5" max="5" width="7.75390625" style="123" customWidth="1"/>
    <col min="6" max="6" width="8.875" style="123" customWidth="1"/>
    <col min="7" max="7" width="8.75390625" style="123" customWidth="1"/>
    <col min="8" max="8" width="4.75390625" style="219" customWidth="1"/>
    <col min="9" max="9" width="4.25390625" style="219" customWidth="1"/>
    <col min="10" max="10" width="11.00390625" style="219" customWidth="1"/>
    <col min="11" max="11" width="6.00390625" style="219" customWidth="1"/>
    <col min="12" max="12" width="4.00390625" style="219" customWidth="1"/>
    <col min="13" max="13" width="12.00390625" style="219" customWidth="1"/>
    <col min="14" max="14" width="11.875" style="219" customWidth="1"/>
    <col min="15" max="15" width="13.00390625" style="219" customWidth="1"/>
    <col min="16" max="16" width="11.00390625" style="219" customWidth="1"/>
    <col min="17" max="18" width="12.125" style="219" customWidth="1"/>
    <col min="19" max="19" width="5.625" style="442" customWidth="1"/>
    <col min="20" max="16384" width="9.125" style="123" customWidth="1"/>
  </cols>
  <sheetData>
    <row r="1" spans="1:19" ht="18.75">
      <c r="A1" s="631" t="s">
        <v>1365</v>
      </c>
      <c r="B1" s="631"/>
      <c r="C1" s="631"/>
      <c r="D1" s="631"/>
      <c r="E1" s="631"/>
      <c r="F1" s="631"/>
      <c r="G1" s="631"/>
      <c r="H1" s="631"/>
      <c r="I1" s="631"/>
      <c r="J1" s="631"/>
      <c r="K1" s="631"/>
      <c r="L1" s="631"/>
      <c r="M1" s="631"/>
      <c r="N1" s="631"/>
      <c r="O1" s="631"/>
      <c r="P1" s="631"/>
      <c r="Q1" s="631"/>
      <c r="R1" s="631"/>
      <c r="S1" s="631"/>
    </row>
    <row r="2" spans="1:19" s="181" customFormat="1" ht="34.5" customHeight="1">
      <c r="A2" s="638" t="s">
        <v>705</v>
      </c>
      <c r="B2" s="639"/>
      <c r="C2" s="639"/>
      <c r="D2" s="639"/>
      <c r="E2" s="639"/>
      <c r="F2" s="639"/>
      <c r="G2" s="639"/>
      <c r="H2" s="639"/>
      <c r="I2" s="639"/>
      <c r="J2" s="639"/>
      <c r="K2" s="639"/>
      <c r="L2" s="639"/>
      <c r="M2" s="639"/>
      <c r="N2" s="639"/>
      <c r="O2" s="639"/>
      <c r="P2" s="639"/>
      <c r="Q2" s="639"/>
      <c r="R2" s="639"/>
      <c r="S2" s="640"/>
    </row>
    <row r="3" spans="1:19" s="181" customFormat="1" ht="11.25">
      <c r="A3" s="948" t="s">
        <v>289</v>
      </c>
      <c r="B3" s="949" t="s">
        <v>14</v>
      </c>
      <c r="C3" s="949" t="s">
        <v>26</v>
      </c>
      <c r="D3" s="949" t="s">
        <v>15</v>
      </c>
      <c r="E3" s="949" t="s">
        <v>16</v>
      </c>
      <c r="F3" s="949" t="s">
        <v>290</v>
      </c>
      <c r="G3" s="949" t="s">
        <v>291</v>
      </c>
      <c r="H3" s="950" t="s">
        <v>17</v>
      </c>
      <c r="I3" s="950" t="s">
        <v>18</v>
      </c>
      <c r="J3" s="950" t="s">
        <v>19</v>
      </c>
      <c r="K3" s="950" t="s">
        <v>20</v>
      </c>
      <c r="L3" s="949" t="s">
        <v>21</v>
      </c>
      <c r="M3" s="951" t="s">
        <v>134</v>
      </c>
      <c r="N3" s="951"/>
      <c r="O3" s="951"/>
      <c r="P3" s="951"/>
      <c r="Q3" s="951"/>
      <c r="R3" s="951"/>
      <c r="S3" s="951" t="s">
        <v>2</v>
      </c>
    </row>
    <row r="4" spans="1:19" s="181" customFormat="1" ht="11.25">
      <c r="A4" s="835"/>
      <c r="B4" s="949"/>
      <c r="C4" s="949"/>
      <c r="D4" s="949"/>
      <c r="E4" s="949"/>
      <c r="F4" s="949"/>
      <c r="G4" s="949"/>
      <c r="H4" s="950"/>
      <c r="I4" s="950"/>
      <c r="J4" s="950"/>
      <c r="K4" s="950"/>
      <c r="L4" s="949"/>
      <c r="M4" s="952" t="s">
        <v>983</v>
      </c>
      <c r="N4" s="953"/>
      <c r="O4" s="830" t="s">
        <v>984</v>
      </c>
      <c r="P4" s="830" t="s">
        <v>987</v>
      </c>
      <c r="Q4" s="954" t="s">
        <v>292</v>
      </c>
      <c r="R4" s="955"/>
      <c r="S4" s="951"/>
    </row>
    <row r="5" spans="1:19" s="181" customFormat="1" ht="48.75" customHeight="1">
      <c r="A5" s="826"/>
      <c r="B5" s="949"/>
      <c r="C5" s="949"/>
      <c r="D5" s="949"/>
      <c r="E5" s="949"/>
      <c r="F5" s="949"/>
      <c r="G5" s="949"/>
      <c r="H5" s="950"/>
      <c r="I5" s="950"/>
      <c r="J5" s="950"/>
      <c r="K5" s="950"/>
      <c r="L5" s="949"/>
      <c r="M5" s="956" t="s">
        <v>293</v>
      </c>
      <c r="N5" s="956" t="s">
        <v>294</v>
      </c>
      <c r="O5" s="832"/>
      <c r="P5" s="832"/>
      <c r="Q5" s="956" t="s">
        <v>985</v>
      </c>
      <c r="R5" s="956" t="s">
        <v>986</v>
      </c>
      <c r="S5" s="951"/>
    </row>
    <row r="6" spans="1:19" s="181" customFormat="1" ht="12.75">
      <c r="A6" s="220">
        <v>1</v>
      </c>
      <c r="B6" s="250">
        <v>2</v>
      </c>
      <c r="C6" s="220">
        <v>3</v>
      </c>
      <c r="D6" s="250">
        <v>4</v>
      </c>
      <c r="E6" s="250">
        <v>5</v>
      </c>
      <c r="F6" s="250">
        <v>6</v>
      </c>
      <c r="G6" s="250">
        <v>7</v>
      </c>
      <c r="H6" s="957">
        <v>8</v>
      </c>
      <c r="I6" s="957">
        <v>9</v>
      </c>
      <c r="J6" s="957">
        <v>10</v>
      </c>
      <c r="K6" s="957">
        <v>11</v>
      </c>
      <c r="L6" s="220">
        <v>12</v>
      </c>
      <c r="M6" s="220">
        <v>13</v>
      </c>
      <c r="N6" s="220">
        <v>14</v>
      </c>
      <c r="O6" s="220">
        <v>15</v>
      </c>
      <c r="P6" s="220">
        <v>16</v>
      </c>
      <c r="Q6" s="220">
        <v>17</v>
      </c>
      <c r="R6" s="220">
        <v>18</v>
      </c>
      <c r="S6" s="220">
        <v>19</v>
      </c>
    </row>
    <row r="7" spans="1:19" ht="93.75" customHeight="1">
      <c r="A7" s="260">
        <v>703</v>
      </c>
      <c r="B7" s="229" t="s">
        <v>295</v>
      </c>
      <c r="C7" s="457" t="s">
        <v>296</v>
      </c>
      <c r="D7" s="458" t="s">
        <v>1099</v>
      </c>
      <c r="E7" s="260"/>
      <c r="F7" s="125"/>
      <c r="G7" s="125"/>
      <c r="H7" s="320" t="s">
        <v>4</v>
      </c>
      <c r="I7" s="320" t="s">
        <v>562</v>
      </c>
      <c r="J7" s="320" t="s">
        <v>299</v>
      </c>
      <c r="K7" s="320" t="s">
        <v>87</v>
      </c>
      <c r="L7" s="260">
        <v>0</v>
      </c>
      <c r="M7" s="258"/>
      <c r="N7" s="258"/>
      <c r="O7" s="258">
        <f>O8+O9</f>
        <v>1256200</v>
      </c>
      <c r="P7" s="258">
        <f>P8+P9</f>
        <v>1412300</v>
      </c>
      <c r="Q7" s="258">
        <f>Q8+Q9</f>
        <v>1412300</v>
      </c>
      <c r="R7" s="258">
        <f>R8+R9</f>
        <v>1412300</v>
      </c>
      <c r="S7" s="260"/>
    </row>
    <row r="8" spans="1:19" ht="13.5" customHeight="1">
      <c r="A8" s="482"/>
      <c r="B8" s="125"/>
      <c r="C8" s="483" t="s">
        <v>300</v>
      </c>
      <c r="D8" s="174"/>
      <c r="E8" s="125"/>
      <c r="F8" s="125"/>
      <c r="G8" s="125"/>
      <c r="H8" s="320" t="s">
        <v>4</v>
      </c>
      <c r="I8" s="320" t="s">
        <v>562</v>
      </c>
      <c r="J8" s="320" t="s">
        <v>299</v>
      </c>
      <c r="K8" s="320" t="s">
        <v>301</v>
      </c>
      <c r="L8" s="260">
        <v>211</v>
      </c>
      <c r="M8" s="260"/>
      <c r="N8" s="260"/>
      <c r="O8" s="260">
        <v>965900</v>
      </c>
      <c r="P8" s="260">
        <v>1088600</v>
      </c>
      <c r="Q8" s="260">
        <v>1088600</v>
      </c>
      <c r="R8" s="260">
        <v>1088600</v>
      </c>
      <c r="S8" s="260">
        <v>3</v>
      </c>
    </row>
    <row r="9" spans="1:19" ht="25.5" customHeight="1">
      <c r="A9" s="125"/>
      <c r="B9" s="125"/>
      <c r="C9" s="457" t="s">
        <v>304</v>
      </c>
      <c r="D9" s="327"/>
      <c r="E9" s="177"/>
      <c r="F9" s="327"/>
      <c r="G9" s="459"/>
      <c r="H9" s="312" t="s">
        <v>4</v>
      </c>
      <c r="I9" s="320" t="s">
        <v>562</v>
      </c>
      <c r="J9" s="320" t="s">
        <v>1100</v>
      </c>
      <c r="K9" s="320" t="s">
        <v>305</v>
      </c>
      <c r="L9" s="260">
        <v>213</v>
      </c>
      <c r="M9" s="260"/>
      <c r="N9" s="260"/>
      <c r="O9" s="260">
        <v>290300</v>
      </c>
      <c r="P9" s="260">
        <v>323700</v>
      </c>
      <c r="Q9" s="260">
        <v>323700</v>
      </c>
      <c r="R9" s="260">
        <v>323700</v>
      </c>
      <c r="S9" s="260">
        <v>3</v>
      </c>
    </row>
    <row r="10" spans="1:19" ht="92.25" customHeight="1">
      <c r="A10" s="958">
        <v>703</v>
      </c>
      <c r="B10" s="178" t="s">
        <v>306</v>
      </c>
      <c r="C10" s="959" t="s">
        <v>296</v>
      </c>
      <c r="D10" s="960" t="s">
        <v>297</v>
      </c>
      <c r="E10" s="175" t="s">
        <v>298</v>
      </c>
      <c r="F10" s="961">
        <v>39448</v>
      </c>
      <c r="G10" s="174" t="s">
        <v>22</v>
      </c>
      <c r="H10" s="320" t="s">
        <v>4</v>
      </c>
      <c r="I10" s="320" t="s">
        <v>24</v>
      </c>
      <c r="J10" s="320" t="s">
        <v>299</v>
      </c>
      <c r="K10" s="320" t="s">
        <v>87</v>
      </c>
      <c r="L10" s="320" t="s">
        <v>87</v>
      </c>
      <c r="M10" s="257">
        <f aca="true" t="shared" si="0" ref="M10:R10">SUM(M11:M13)</f>
        <v>870700</v>
      </c>
      <c r="N10" s="257">
        <f t="shared" si="0"/>
        <v>843268.8</v>
      </c>
      <c r="O10" s="258">
        <f t="shared" si="0"/>
        <v>890200</v>
      </c>
      <c r="P10" s="258">
        <f t="shared" si="0"/>
        <v>949000</v>
      </c>
      <c r="Q10" s="258">
        <f t="shared" si="0"/>
        <v>949000</v>
      </c>
      <c r="R10" s="258">
        <f t="shared" si="0"/>
        <v>949000</v>
      </c>
      <c r="S10" s="260"/>
    </row>
    <row r="11" spans="1:19" ht="12.75">
      <c r="A11" s="962"/>
      <c r="B11" s="963"/>
      <c r="C11" s="457" t="s">
        <v>300</v>
      </c>
      <c r="D11" s="960"/>
      <c r="E11" s="175"/>
      <c r="F11" s="193"/>
      <c r="G11" s="174"/>
      <c r="H11" s="320" t="s">
        <v>4</v>
      </c>
      <c r="I11" s="320" t="s">
        <v>24</v>
      </c>
      <c r="J11" s="320" t="s">
        <v>299</v>
      </c>
      <c r="K11" s="320" t="s">
        <v>301</v>
      </c>
      <c r="L11" s="260">
        <v>211</v>
      </c>
      <c r="M11" s="260">
        <v>669800</v>
      </c>
      <c r="N11" s="261">
        <v>648777.7</v>
      </c>
      <c r="O11" s="250">
        <v>683700</v>
      </c>
      <c r="P11" s="250">
        <v>728900</v>
      </c>
      <c r="Q11" s="250">
        <v>728900</v>
      </c>
      <c r="R11" s="250">
        <v>728900</v>
      </c>
      <c r="S11" s="260">
        <v>3</v>
      </c>
    </row>
    <row r="12" spans="1:19" ht="22.5">
      <c r="A12" s="962"/>
      <c r="B12" s="963"/>
      <c r="C12" s="457" t="s">
        <v>302</v>
      </c>
      <c r="D12" s="960"/>
      <c r="E12" s="175"/>
      <c r="F12" s="193"/>
      <c r="G12" s="174"/>
      <c r="H12" s="320" t="s">
        <v>4</v>
      </c>
      <c r="I12" s="320" t="s">
        <v>24</v>
      </c>
      <c r="J12" s="320" t="s">
        <v>299</v>
      </c>
      <c r="K12" s="320" t="s">
        <v>303</v>
      </c>
      <c r="L12" s="260">
        <v>266</v>
      </c>
      <c r="M12" s="260">
        <v>600</v>
      </c>
      <c r="N12" s="261">
        <v>426.67</v>
      </c>
      <c r="O12" s="250">
        <v>0</v>
      </c>
      <c r="P12" s="250">
        <v>0</v>
      </c>
      <c r="Q12" s="250">
        <v>0</v>
      </c>
      <c r="R12" s="250">
        <v>0</v>
      </c>
      <c r="S12" s="260"/>
    </row>
    <row r="13" spans="1:19" ht="22.5">
      <c r="A13" s="964"/>
      <c r="B13" s="965"/>
      <c r="C13" s="457" t="s">
        <v>304</v>
      </c>
      <c r="D13" s="966"/>
      <c r="E13" s="179"/>
      <c r="F13" s="478"/>
      <c r="G13" s="190"/>
      <c r="H13" s="320" t="s">
        <v>4</v>
      </c>
      <c r="I13" s="320" t="s">
        <v>24</v>
      </c>
      <c r="J13" s="320" t="s">
        <v>299</v>
      </c>
      <c r="K13" s="320" t="s">
        <v>305</v>
      </c>
      <c r="L13" s="260">
        <v>213</v>
      </c>
      <c r="M13" s="260">
        <v>200300</v>
      </c>
      <c r="N13" s="261">
        <v>194064.43</v>
      </c>
      <c r="O13" s="250">
        <v>206500</v>
      </c>
      <c r="P13" s="250">
        <v>220100</v>
      </c>
      <c r="Q13" s="250">
        <v>220100</v>
      </c>
      <c r="R13" s="250">
        <v>220100</v>
      </c>
      <c r="S13" s="260">
        <v>3</v>
      </c>
    </row>
    <row r="14" spans="1:19" ht="47.25" customHeight="1">
      <c r="A14" s="962">
        <v>703</v>
      </c>
      <c r="B14" s="178" t="s">
        <v>731</v>
      </c>
      <c r="C14" s="967" t="s">
        <v>307</v>
      </c>
      <c r="D14" s="968" t="s">
        <v>308</v>
      </c>
      <c r="E14" s="175" t="s">
        <v>309</v>
      </c>
      <c r="F14" s="193">
        <v>39083</v>
      </c>
      <c r="G14" s="174" t="s">
        <v>22</v>
      </c>
      <c r="H14" s="320" t="s">
        <v>4</v>
      </c>
      <c r="I14" s="320" t="s">
        <v>24</v>
      </c>
      <c r="J14" s="320" t="s">
        <v>310</v>
      </c>
      <c r="K14" s="320" t="s">
        <v>87</v>
      </c>
      <c r="L14" s="320" t="s">
        <v>87</v>
      </c>
      <c r="M14" s="262">
        <f aca="true" t="shared" si="1" ref="M14:R14">SUM(M15:M17)</f>
        <v>500</v>
      </c>
      <c r="N14" s="262">
        <f t="shared" si="1"/>
        <v>0</v>
      </c>
      <c r="O14" s="258">
        <f t="shared" si="1"/>
        <v>1100</v>
      </c>
      <c r="P14" s="258">
        <f t="shared" si="1"/>
        <v>1100</v>
      </c>
      <c r="Q14" s="258">
        <f t="shared" si="1"/>
        <v>1100</v>
      </c>
      <c r="R14" s="258">
        <f t="shared" si="1"/>
        <v>1100</v>
      </c>
      <c r="S14" s="260"/>
    </row>
    <row r="15" spans="1:19" ht="12.75">
      <c r="A15" s="962"/>
      <c r="B15" s="963"/>
      <c r="C15" s="457" t="s">
        <v>311</v>
      </c>
      <c r="D15" s="960"/>
      <c r="E15" s="175"/>
      <c r="F15" s="193"/>
      <c r="G15" s="174"/>
      <c r="H15" s="320" t="s">
        <v>4</v>
      </c>
      <c r="I15" s="320" t="s">
        <v>24</v>
      </c>
      <c r="J15" s="320" t="s">
        <v>310</v>
      </c>
      <c r="K15" s="320" t="s">
        <v>12</v>
      </c>
      <c r="L15" s="260">
        <v>226</v>
      </c>
      <c r="M15" s="260">
        <v>0</v>
      </c>
      <c r="N15" s="261">
        <v>0</v>
      </c>
      <c r="O15" s="260">
        <v>600</v>
      </c>
      <c r="P15" s="250">
        <v>600</v>
      </c>
      <c r="Q15" s="250">
        <v>600</v>
      </c>
      <c r="R15" s="250">
        <v>600</v>
      </c>
      <c r="S15" s="260">
        <v>3</v>
      </c>
    </row>
    <row r="16" spans="1:19" ht="12.75">
      <c r="A16" s="962"/>
      <c r="B16" s="963"/>
      <c r="C16" s="457" t="s">
        <v>312</v>
      </c>
      <c r="D16" s="960"/>
      <c r="E16" s="175"/>
      <c r="F16" s="193"/>
      <c r="G16" s="174"/>
      <c r="H16" s="320" t="s">
        <v>4</v>
      </c>
      <c r="I16" s="320" t="s">
        <v>24</v>
      </c>
      <c r="J16" s="320" t="s">
        <v>310</v>
      </c>
      <c r="K16" s="320" t="s">
        <v>12</v>
      </c>
      <c r="L16" s="260">
        <v>290</v>
      </c>
      <c r="M16" s="260">
        <v>0</v>
      </c>
      <c r="N16" s="261">
        <v>0</v>
      </c>
      <c r="O16" s="260">
        <v>0</v>
      </c>
      <c r="P16" s="250">
        <v>0</v>
      </c>
      <c r="Q16" s="250">
        <v>0</v>
      </c>
      <c r="R16" s="250">
        <v>0</v>
      </c>
      <c r="S16" s="260">
        <v>3</v>
      </c>
    </row>
    <row r="17" spans="1:19" ht="45">
      <c r="A17" s="964"/>
      <c r="B17" s="965"/>
      <c r="C17" s="457" t="s">
        <v>313</v>
      </c>
      <c r="D17" s="966"/>
      <c r="E17" s="179"/>
      <c r="F17" s="478"/>
      <c r="G17" s="190"/>
      <c r="H17" s="320" t="s">
        <v>4</v>
      </c>
      <c r="I17" s="320" t="s">
        <v>24</v>
      </c>
      <c r="J17" s="320" t="s">
        <v>310</v>
      </c>
      <c r="K17" s="320" t="s">
        <v>51</v>
      </c>
      <c r="L17" s="260">
        <v>292</v>
      </c>
      <c r="M17" s="260">
        <v>500</v>
      </c>
      <c r="N17" s="261">
        <v>0</v>
      </c>
      <c r="O17" s="260">
        <v>500</v>
      </c>
      <c r="P17" s="250">
        <v>500</v>
      </c>
      <c r="Q17" s="250">
        <v>500</v>
      </c>
      <c r="R17" s="250">
        <v>500</v>
      </c>
      <c r="S17" s="260">
        <v>3</v>
      </c>
    </row>
    <row r="18" spans="1:19" ht="95.25" customHeight="1">
      <c r="A18" s="958">
        <v>703</v>
      </c>
      <c r="B18" s="178" t="s">
        <v>324</v>
      </c>
      <c r="C18" s="476" t="s">
        <v>314</v>
      </c>
      <c r="D18" s="180" t="s">
        <v>315</v>
      </c>
      <c r="E18" s="178" t="s">
        <v>316</v>
      </c>
      <c r="F18" s="969">
        <v>39448</v>
      </c>
      <c r="G18" s="229" t="s">
        <v>22</v>
      </c>
      <c r="H18" s="320" t="s">
        <v>4</v>
      </c>
      <c r="I18" s="320" t="s">
        <v>3</v>
      </c>
      <c r="J18" s="320" t="s">
        <v>317</v>
      </c>
      <c r="K18" s="320" t="s">
        <v>87</v>
      </c>
      <c r="L18" s="320" t="s">
        <v>87</v>
      </c>
      <c r="M18" s="258">
        <f aca="true" t="shared" si="2" ref="M18:R18">SUM(M20:M26)</f>
        <v>462400</v>
      </c>
      <c r="N18" s="262">
        <f t="shared" si="2"/>
        <v>461800</v>
      </c>
      <c r="O18" s="258">
        <f t="shared" si="2"/>
        <v>477500</v>
      </c>
      <c r="P18" s="258">
        <f t="shared" si="2"/>
        <v>489000</v>
      </c>
      <c r="Q18" s="258">
        <f t="shared" si="2"/>
        <v>489000</v>
      </c>
      <c r="R18" s="258">
        <f t="shared" si="2"/>
        <v>489000</v>
      </c>
      <c r="S18" s="260"/>
    </row>
    <row r="19" spans="1:19" ht="42" customHeight="1">
      <c r="A19" s="962"/>
      <c r="B19" s="962"/>
      <c r="C19" s="962"/>
      <c r="D19" s="960" t="s">
        <v>318</v>
      </c>
      <c r="E19" s="175" t="s">
        <v>319</v>
      </c>
      <c r="F19" s="193">
        <v>38749</v>
      </c>
      <c r="G19" s="174" t="s">
        <v>22</v>
      </c>
      <c r="H19" s="299"/>
      <c r="I19" s="299"/>
      <c r="J19" s="299"/>
      <c r="K19" s="299"/>
      <c r="L19" s="125"/>
      <c r="M19" s="125"/>
      <c r="N19" s="292"/>
      <c r="O19" s="125"/>
      <c r="P19" s="125"/>
      <c r="Q19" s="125"/>
      <c r="R19" s="125"/>
      <c r="S19" s="962"/>
    </row>
    <row r="20" spans="1:19" ht="12.75">
      <c r="A20" s="962"/>
      <c r="B20" s="970"/>
      <c r="C20" s="457" t="s">
        <v>300</v>
      </c>
      <c r="D20" s="960"/>
      <c r="E20" s="843"/>
      <c r="F20" s="971"/>
      <c r="G20" s="843"/>
      <c r="H20" s="320" t="s">
        <v>4</v>
      </c>
      <c r="I20" s="320" t="s">
        <v>3</v>
      </c>
      <c r="J20" s="320" t="s">
        <v>317</v>
      </c>
      <c r="K20" s="320" t="s">
        <v>301</v>
      </c>
      <c r="L20" s="260">
        <v>211</v>
      </c>
      <c r="M20" s="260">
        <v>283646.67</v>
      </c>
      <c r="N20" s="261">
        <v>283646.67</v>
      </c>
      <c r="O20" s="260">
        <v>292600</v>
      </c>
      <c r="P20" s="260">
        <v>301400</v>
      </c>
      <c r="Q20" s="260">
        <v>301400</v>
      </c>
      <c r="R20" s="260">
        <v>301400</v>
      </c>
      <c r="S20" s="260">
        <v>3</v>
      </c>
    </row>
    <row r="21" spans="1:19" ht="22.5">
      <c r="A21" s="962"/>
      <c r="B21" s="970"/>
      <c r="C21" s="457" t="s">
        <v>304</v>
      </c>
      <c r="D21" s="960"/>
      <c r="E21" s="843"/>
      <c r="F21" s="971"/>
      <c r="G21" s="843"/>
      <c r="H21" s="320" t="s">
        <v>4</v>
      </c>
      <c r="I21" s="320" t="s">
        <v>3</v>
      </c>
      <c r="J21" s="320" t="s">
        <v>317</v>
      </c>
      <c r="K21" s="320" t="s">
        <v>305</v>
      </c>
      <c r="L21" s="260">
        <v>213</v>
      </c>
      <c r="M21" s="260">
        <v>84453.33</v>
      </c>
      <c r="N21" s="261">
        <v>84453.33</v>
      </c>
      <c r="O21" s="260">
        <v>88300</v>
      </c>
      <c r="P21" s="260">
        <v>91000</v>
      </c>
      <c r="Q21" s="260">
        <v>91000</v>
      </c>
      <c r="R21" s="260">
        <v>91000</v>
      </c>
      <c r="S21" s="260">
        <v>3</v>
      </c>
    </row>
    <row r="22" spans="1:19" ht="22.5">
      <c r="A22" s="962"/>
      <c r="B22" s="970"/>
      <c r="C22" s="457" t="s">
        <v>320</v>
      </c>
      <c r="D22" s="960"/>
      <c r="E22" s="843"/>
      <c r="F22" s="971"/>
      <c r="G22" s="843"/>
      <c r="H22" s="320" t="s">
        <v>4</v>
      </c>
      <c r="I22" s="320" t="s">
        <v>3</v>
      </c>
      <c r="J22" s="320" t="s">
        <v>317</v>
      </c>
      <c r="K22" s="320" t="s">
        <v>12</v>
      </c>
      <c r="L22" s="260">
        <v>310</v>
      </c>
      <c r="M22" s="260">
        <v>29371.56</v>
      </c>
      <c r="N22" s="261">
        <v>29371.56</v>
      </c>
      <c r="O22" s="260">
        <v>38000</v>
      </c>
      <c r="P22" s="260">
        <v>38000</v>
      </c>
      <c r="Q22" s="260">
        <v>38000</v>
      </c>
      <c r="R22" s="260">
        <v>38000</v>
      </c>
      <c r="S22" s="260">
        <v>3</v>
      </c>
    </row>
    <row r="23" spans="1:19" ht="12.75">
      <c r="A23" s="962"/>
      <c r="B23" s="970"/>
      <c r="C23" s="483" t="s">
        <v>321</v>
      </c>
      <c r="D23" s="960"/>
      <c r="E23" s="843"/>
      <c r="F23" s="971"/>
      <c r="G23" s="843"/>
      <c r="H23" s="320" t="s">
        <v>4</v>
      </c>
      <c r="I23" s="320" t="s">
        <v>3</v>
      </c>
      <c r="J23" s="320" t="s">
        <v>317</v>
      </c>
      <c r="K23" s="320" t="s">
        <v>12</v>
      </c>
      <c r="L23" s="260">
        <v>221</v>
      </c>
      <c r="M23" s="260">
        <v>11600</v>
      </c>
      <c r="N23" s="261">
        <v>11600</v>
      </c>
      <c r="O23" s="260">
        <v>28800</v>
      </c>
      <c r="P23" s="260">
        <v>26100</v>
      </c>
      <c r="Q23" s="260">
        <v>26100</v>
      </c>
      <c r="R23" s="260">
        <v>26100</v>
      </c>
      <c r="S23" s="260">
        <v>3</v>
      </c>
    </row>
    <row r="24" spans="1:19" ht="24" customHeight="1">
      <c r="A24" s="962"/>
      <c r="B24" s="970"/>
      <c r="C24" s="457" t="s">
        <v>322</v>
      </c>
      <c r="D24" s="960"/>
      <c r="E24" s="843"/>
      <c r="F24" s="971"/>
      <c r="G24" s="843"/>
      <c r="H24" s="320" t="s">
        <v>4</v>
      </c>
      <c r="I24" s="320" t="s">
        <v>3</v>
      </c>
      <c r="J24" s="320" t="s">
        <v>317</v>
      </c>
      <c r="K24" s="320" t="s">
        <v>12</v>
      </c>
      <c r="L24" s="260">
        <v>225</v>
      </c>
      <c r="M24" s="260">
        <v>6600</v>
      </c>
      <c r="N24" s="261">
        <v>6000</v>
      </c>
      <c r="O24" s="260">
        <v>4000</v>
      </c>
      <c r="P24" s="260">
        <v>7000</v>
      </c>
      <c r="Q24" s="260">
        <v>7000</v>
      </c>
      <c r="R24" s="260">
        <v>7000</v>
      </c>
      <c r="S24" s="260">
        <v>3</v>
      </c>
    </row>
    <row r="25" spans="1:19" ht="12.75">
      <c r="A25" s="962"/>
      <c r="B25" s="970"/>
      <c r="C25" s="483" t="s">
        <v>311</v>
      </c>
      <c r="D25" s="960"/>
      <c r="E25" s="843"/>
      <c r="F25" s="971"/>
      <c r="G25" s="843"/>
      <c r="H25" s="320" t="s">
        <v>4</v>
      </c>
      <c r="I25" s="320" t="s">
        <v>3</v>
      </c>
      <c r="J25" s="320" t="s">
        <v>317</v>
      </c>
      <c r="K25" s="320" t="s">
        <v>12</v>
      </c>
      <c r="L25" s="260">
        <v>226</v>
      </c>
      <c r="M25" s="260">
        <v>0</v>
      </c>
      <c r="N25" s="261">
        <v>0</v>
      </c>
      <c r="O25" s="260">
        <v>7000</v>
      </c>
      <c r="P25" s="260">
        <v>7000</v>
      </c>
      <c r="Q25" s="260">
        <v>7000</v>
      </c>
      <c r="R25" s="260">
        <v>7000</v>
      </c>
      <c r="S25" s="260">
        <v>3</v>
      </c>
    </row>
    <row r="26" spans="1:19" ht="43.5" customHeight="1">
      <c r="A26" s="962"/>
      <c r="B26" s="970"/>
      <c r="C26" s="457" t="s">
        <v>323</v>
      </c>
      <c r="D26" s="966"/>
      <c r="E26" s="844"/>
      <c r="F26" s="971"/>
      <c r="G26" s="843"/>
      <c r="H26" s="320" t="s">
        <v>4</v>
      </c>
      <c r="I26" s="320" t="s">
        <v>3</v>
      </c>
      <c r="J26" s="320" t="s">
        <v>317</v>
      </c>
      <c r="K26" s="320" t="s">
        <v>12</v>
      </c>
      <c r="L26" s="260">
        <v>346</v>
      </c>
      <c r="M26" s="260">
        <v>46728.44</v>
      </c>
      <c r="N26" s="261">
        <v>46728.44</v>
      </c>
      <c r="O26" s="260">
        <v>18800</v>
      </c>
      <c r="P26" s="260">
        <v>18500</v>
      </c>
      <c r="Q26" s="260">
        <v>18500</v>
      </c>
      <c r="R26" s="260">
        <v>18500</v>
      </c>
      <c r="S26" s="260">
        <v>3</v>
      </c>
    </row>
    <row r="27" spans="1:19" ht="93.75" customHeight="1">
      <c r="A27" s="260">
        <v>703</v>
      </c>
      <c r="B27" s="178" t="s">
        <v>1101</v>
      </c>
      <c r="C27" s="476" t="s">
        <v>325</v>
      </c>
      <c r="D27" s="963" t="s">
        <v>326</v>
      </c>
      <c r="E27" s="175" t="s">
        <v>316</v>
      </c>
      <c r="F27" s="969">
        <v>39448</v>
      </c>
      <c r="G27" s="229" t="s">
        <v>22</v>
      </c>
      <c r="H27" s="320" t="s">
        <v>4</v>
      </c>
      <c r="I27" s="320" t="s">
        <v>3</v>
      </c>
      <c r="J27" s="320" t="s">
        <v>327</v>
      </c>
      <c r="K27" s="320" t="s">
        <v>87</v>
      </c>
      <c r="L27" s="320" t="s">
        <v>87</v>
      </c>
      <c r="M27" s="262">
        <f aca="true" t="shared" si="3" ref="M27:R27">SUM(M29:M36)</f>
        <v>434000.00000000006</v>
      </c>
      <c r="N27" s="262">
        <f t="shared" si="3"/>
        <v>434000.00000000006</v>
      </c>
      <c r="O27" s="258">
        <f t="shared" si="3"/>
        <v>446100</v>
      </c>
      <c r="P27" s="258">
        <f t="shared" si="3"/>
        <v>463000</v>
      </c>
      <c r="Q27" s="258">
        <f t="shared" si="3"/>
        <v>463000</v>
      </c>
      <c r="R27" s="258">
        <f t="shared" si="3"/>
        <v>463000</v>
      </c>
      <c r="S27" s="260"/>
    </row>
    <row r="28" spans="1:19" ht="50.25" customHeight="1">
      <c r="A28" s="972"/>
      <c r="B28" s="269"/>
      <c r="C28" s="962"/>
      <c r="D28" s="960" t="s">
        <v>328</v>
      </c>
      <c r="E28" s="175" t="s">
        <v>182</v>
      </c>
      <c r="F28" s="193">
        <v>39083</v>
      </c>
      <c r="G28" s="174" t="s">
        <v>22</v>
      </c>
      <c r="H28" s="973"/>
      <c r="I28" s="973"/>
      <c r="J28" s="973"/>
      <c r="K28" s="973"/>
      <c r="L28" s="269"/>
      <c r="M28" s="269"/>
      <c r="N28" s="270"/>
      <c r="O28" s="269"/>
      <c r="P28" s="269"/>
      <c r="Q28" s="269"/>
      <c r="R28" s="269"/>
      <c r="S28" s="269"/>
    </row>
    <row r="29" spans="1:19" ht="12.75">
      <c r="A29" s="974"/>
      <c r="B29" s="975"/>
      <c r="C29" s="457" t="s">
        <v>300</v>
      </c>
      <c r="D29" s="778"/>
      <c r="E29" s="843"/>
      <c r="F29" s="971"/>
      <c r="G29" s="843"/>
      <c r="H29" s="976" t="s">
        <v>4</v>
      </c>
      <c r="I29" s="976" t="s">
        <v>3</v>
      </c>
      <c r="J29" s="320" t="s">
        <v>327</v>
      </c>
      <c r="K29" s="976" t="s">
        <v>301</v>
      </c>
      <c r="L29" s="265">
        <v>211</v>
      </c>
      <c r="M29" s="265">
        <v>268759.52</v>
      </c>
      <c r="N29" s="266">
        <v>268759.52</v>
      </c>
      <c r="O29" s="265">
        <v>300100</v>
      </c>
      <c r="P29" s="265">
        <v>312300</v>
      </c>
      <c r="Q29" s="265">
        <v>312300</v>
      </c>
      <c r="R29" s="265">
        <v>312300</v>
      </c>
      <c r="S29" s="265">
        <v>3</v>
      </c>
    </row>
    <row r="30" spans="1:19" ht="12.75">
      <c r="A30" s="974"/>
      <c r="B30" s="975"/>
      <c r="C30" s="457" t="s">
        <v>927</v>
      </c>
      <c r="D30" s="778"/>
      <c r="E30" s="843"/>
      <c r="F30" s="971"/>
      <c r="G30" s="843"/>
      <c r="H30" s="976" t="s">
        <v>4</v>
      </c>
      <c r="I30" s="976" t="s">
        <v>3</v>
      </c>
      <c r="J30" s="320" t="s">
        <v>327</v>
      </c>
      <c r="K30" s="976" t="s">
        <v>301</v>
      </c>
      <c r="L30" s="265">
        <v>266</v>
      </c>
      <c r="M30" s="265">
        <v>2117.49</v>
      </c>
      <c r="N30" s="266">
        <v>2117.49</v>
      </c>
      <c r="O30" s="265"/>
      <c r="P30" s="265"/>
      <c r="Q30" s="265"/>
      <c r="R30" s="265"/>
      <c r="S30" s="265">
        <v>3</v>
      </c>
    </row>
    <row r="31" spans="1:19" ht="22.5">
      <c r="A31" s="974"/>
      <c r="B31" s="975"/>
      <c r="C31" s="457" t="s">
        <v>304</v>
      </c>
      <c r="D31" s="778"/>
      <c r="E31" s="843"/>
      <c r="F31" s="971"/>
      <c r="G31" s="843"/>
      <c r="H31" s="976" t="s">
        <v>4</v>
      </c>
      <c r="I31" s="976" t="s">
        <v>3</v>
      </c>
      <c r="J31" s="976" t="s">
        <v>327</v>
      </c>
      <c r="K31" s="976" t="s">
        <v>305</v>
      </c>
      <c r="L31" s="265">
        <v>213</v>
      </c>
      <c r="M31" s="265">
        <v>77262.83</v>
      </c>
      <c r="N31" s="266">
        <v>77262.83</v>
      </c>
      <c r="O31" s="265">
        <v>90600</v>
      </c>
      <c r="P31" s="265">
        <v>94300</v>
      </c>
      <c r="Q31" s="265">
        <v>94300</v>
      </c>
      <c r="R31" s="265">
        <v>94300</v>
      </c>
      <c r="S31" s="265">
        <v>3</v>
      </c>
    </row>
    <row r="32" spans="1:19" ht="12.75">
      <c r="A32" s="974"/>
      <c r="B32" s="975"/>
      <c r="C32" s="483" t="s">
        <v>321</v>
      </c>
      <c r="D32" s="778"/>
      <c r="E32" s="843"/>
      <c r="F32" s="971"/>
      <c r="G32" s="843"/>
      <c r="H32" s="976" t="s">
        <v>4</v>
      </c>
      <c r="I32" s="976" t="s">
        <v>3</v>
      </c>
      <c r="J32" s="320" t="s">
        <v>327</v>
      </c>
      <c r="K32" s="976" t="s">
        <v>12</v>
      </c>
      <c r="L32" s="265">
        <v>221</v>
      </c>
      <c r="M32" s="265">
        <v>35140</v>
      </c>
      <c r="N32" s="266">
        <v>35140</v>
      </c>
      <c r="O32" s="265">
        <v>36800</v>
      </c>
      <c r="P32" s="265">
        <v>36000</v>
      </c>
      <c r="Q32" s="265">
        <v>36000</v>
      </c>
      <c r="R32" s="265">
        <v>36000</v>
      </c>
      <c r="S32" s="265">
        <v>3</v>
      </c>
    </row>
    <row r="33" spans="1:19" ht="12.75">
      <c r="A33" s="974"/>
      <c r="B33" s="975"/>
      <c r="C33" s="483" t="s">
        <v>329</v>
      </c>
      <c r="D33" s="778"/>
      <c r="E33" s="843"/>
      <c r="F33" s="971"/>
      <c r="G33" s="843"/>
      <c r="H33" s="976" t="s">
        <v>4</v>
      </c>
      <c r="I33" s="976" t="s">
        <v>3</v>
      </c>
      <c r="J33" s="320" t="s">
        <v>327</v>
      </c>
      <c r="K33" s="976" t="s">
        <v>12</v>
      </c>
      <c r="L33" s="265">
        <v>225</v>
      </c>
      <c r="M33" s="265">
        <v>600</v>
      </c>
      <c r="N33" s="266">
        <v>600</v>
      </c>
      <c r="O33" s="265">
        <v>3000</v>
      </c>
      <c r="P33" s="265">
        <v>4000</v>
      </c>
      <c r="Q33" s="265">
        <v>4000</v>
      </c>
      <c r="R33" s="265">
        <v>4000</v>
      </c>
      <c r="S33" s="265">
        <v>3</v>
      </c>
    </row>
    <row r="34" spans="1:19" ht="12.75">
      <c r="A34" s="974"/>
      <c r="B34" s="975"/>
      <c r="C34" s="483" t="s">
        <v>311</v>
      </c>
      <c r="D34" s="778"/>
      <c r="E34" s="843"/>
      <c r="F34" s="971"/>
      <c r="G34" s="843"/>
      <c r="H34" s="976" t="s">
        <v>4</v>
      </c>
      <c r="I34" s="976" t="s">
        <v>3</v>
      </c>
      <c r="J34" s="320" t="s">
        <v>327</v>
      </c>
      <c r="K34" s="976" t="s">
        <v>12</v>
      </c>
      <c r="L34" s="265">
        <v>226</v>
      </c>
      <c r="M34" s="265">
        <v>500</v>
      </c>
      <c r="N34" s="266">
        <v>500</v>
      </c>
      <c r="O34" s="265">
        <v>0</v>
      </c>
      <c r="P34" s="265">
        <v>0</v>
      </c>
      <c r="Q34" s="265">
        <v>0</v>
      </c>
      <c r="R34" s="265">
        <v>0</v>
      </c>
      <c r="S34" s="265">
        <v>3</v>
      </c>
    </row>
    <row r="35" spans="1:19" ht="22.5">
      <c r="A35" s="974"/>
      <c r="B35" s="975"/>
      <c r="C35" s="457" t="s">
        <v>320</v>
      </c>
      <c r="D35" s="778"/>
      <c r="E35" s="843"/>
      <c r="F35" s="971"/>
      <c r="G35" s="843"/>
      <c r="H35" s="976" t="s">
        <v>4</v>
      </c>
      <c r="I35" s="976" t="s">
        <v>3</v>
      </c>
      <c r="J35" s="320" t="s">
        <v>327</v>
      </c>
      <c r="K35" s="976" t="s">
        <v>12</v>
      </c>
      <c r="L35" s="265">
        <v>310</v>
      </c>
      <c r="M35" s="265">
        <v>8291.21</v>
      </c>
      <c r="N35" s="266">
        <v>8291.21</v>
      </c>
      <c r="O35" s="265">
        <v>0</v>
      </c>
      <c r="P35" s="265">
        <v>0</v>
      </c>
      <c r="Q35" s="265">
        <v>0</v>
      </c>
      <c r="R35" s="265">
        <v>0</v>
      </c>
      <c r="S35" s="265">
        <v>3</v>
      </c>
    </row>
    <row r="36" spans="1:19" ht="20.25" customHeight="1">
      <c r="A36" s="974"/>
      <c r="B36" s="975"/>
      <c r="C36" s="457" t="s">
        <v>330</v>
      </c>
      <c r="D36" s="779"/>
      <c r="E36" s="844"/>
      <c r="F36" s="971"/>
      <c r="G36" s="843"/>
      <c r="H36" s="312" t="s">
        <v>4</v>
      </c>
      <c r="I36" s="312" t="s">
        <v>3</v>
      </c>
      <c r="J36" s="320" t="s">
        <v>327</v>
      </c>
      <c r="K36" s="312" t="s">
        <v>12</v>
      </c>
      <c r="L36" s="250">
        <v>346</v>
      </c>
      <c r="M36" s="260">
        <v>41328.95</v>
      </c>
      <c r="N36" s="261">
        <v>41328.95</v>
      </c>
      <c r="O36" s="260">
        <v>15600</v>
      </c>
      <c r="P36" s="260">
        <v>16400</v>
      </c>
      <c r="Q36" s="260">
        <v>16400</v>
      </c>
      <c r="R36" s="260">
        <v>16400</v>
      </c>
      <c r="S36" s="260">
        <v>3</v>
      </c>
    </row>
    <row r="37" spans="1:19" ht="51.75" customHeight="1">
      <c r="A37" s="260">
        <v>703</v>
      </c>
      <c r="B37" s="178" t="s">
        <v>335</v>
      </c>
      <c r="C37" s="959" t="s">
        <v>332</v>
      </c>
      <c r="D37" s="180" t="s">
        <v>333</v>
      </c>
      <c r="E37" s="175" t="s">
        <v>182</v>
      </c>
      <c r="F37" s="969">
        <v>40651</v>
      </c>
      <c r="G37" s="229" t="s">
        <v>22</v>
      </c>
      <c r="H37" s="320" t="s">
        <v>4</v>
      </c>
      <c r="I37" s="320" t="s">
        <v>3</v>
      </c>
      <c r="J37" s="320" t="s">
        <v>299</v>
      </c>
      <c r="K37" s="320" t="s">
        <v>87</v>
      </c>
      <c r="L37" s="320" t="s">
        <v>87</v>
      </c>
      <c r="M37" s="262">
        <f aca="true" t="shared" si="4" ref="M37:R37">SUM(M39:M42)</f>
        <v>14185300</v>
      </c>
      <c r="N37" s="262">
        <f t="shared" si="4"/>
        <v>13929373.129999999</v>
      </c>
      <c r="O37" s="258">
        <f t="shared" si="4"/>
        <v>15121700</v>
      </c>
      <c r="P37" s="258">
        <f t="shared" si="4"/>
        <v>15745900</v>
      </c>
      <c r="Q37" s="258">
        <f t="shared" si="4"/>
        <v>15745900</v>
      </c>
      <c r="R37" s="258">
        <f t="shared" si="4"/>
        <v>15745900</v>
      </c>
      <c r="S37" s="260"/>
    </row>
    <row r="38" spans="1:19" ht="97.5" customHeight="1">
      <c r="A38" s="972"/>
      <c r="B38" s="175"/>
      <c r="C38" s="967"/>
      <c r="D38" s="960" t="s">
        <v>297</v>
      </c>
      <c r="E38" s="175" t="s">
        <v>334</v>
      </c>
      <c r="F38" s="193">
        <v>39448</v>
      </c>
      <c r="G38" s="174" t="s">
        <v>22</v>
      </c>
      <c r="H38" s="973"/>
      <c r="I38" s="973"/>
      <c r="J38" s="973"/>
      <c r="K38" s="973"/>
      <c r="L38" s="269"/>
      <c r="M38" s="269"/>
      <c r="N38" s="270"/>
      <c r="O38" s="269"/>
      <c r="P38" s="269"/>
      <c r="Q38" s="269"/>
      <c r="R38" s="269"/>
      <c r="S38" s="269"/>
    </row>
    <row r="39" spans="1:19" ht="12.75">
      <c r="A39" s="977"/>
      <c r="B39" s="143"/>
      <c r="C39" s="457" t="s">
        <v>300</v>
      </c>
      <c r="D39" s="777"/>
      <c r="E39" s="269"/>
      <c r="F39" s="269"/>
      <c r="G39" s="269"/>
      <c r="H39" s="976" t="s">
        <v>4</v>
      </c>
      <c r="I39" s="976" t="s">
        <v>3</v>
      </c>
      <c r="J39" s="320" t="s">
        <v>299</v>
      </c>
      <c r="K39" s="976" t="s">
        <v>301</v>
      </c>
      <c r="L39" s="265">
        <v>211</v>
      </c>
      <c r="M39" s="265">
        <v>10606068.58</v>
      </c>
      <c r="N39" s="266">
        <v>10412441.43</v>
      </c>
      <c r="O39" s="265">
        <v>11453000</v>
      </c>
      <c r="P39" s="265">
        <v>12093600</v>
      </c>
      <c r="Q39" s="265">
        <v>12093600</v>
      </c>
      <c r="R39" s="265">
        <v>12093600</v>
      </c>
      <c r="S39" s="265">
        <v>3</v>
      </c>
    </row>
    <row r="40" spans="1:19" ht="12.75">
      <c r="A40" s="977"/>
      <c r="B40" s="143"/>
      <c r="C40" s="457" t="s">
        <v>378</v>
      </c>
      <c r="D40" s="777"/>
      <c r="E40" s="269"/>
      <c r="F40" s="269"/>
      <c r="G40" s="269"/>
      <c r="H40" s="976" t="s">
        <v>4</v>
      </c>
      <c r="I40" s="976" t="s">
        <v>3</v>
      </c>
      <c r="J40" s="320" t="s">
        <v>299</v>
      </c>
      <c r="K40" s="976" t="s">
        <v>301</v>
      </c>
      <c r="L40" s="265">
        <v>266</v>
      </c>
      <c r="M40" s="265">
        <v>11031.42</v>
      </c>
      <c r="N40" s="266">
        <v>11031.42</v>
      </c>
      <c r="O40" s="265">
        <v>0</v>
      </c>
      <c r="P40" s="265">
        <v>0</v>
      </c>
      <c r="Q40" s="265">
        <v>0</v>
      </c>
      <c r="R40" s="265">
        <v>0</v>
      </c>
      <c r="S40" s="265">
        <v>3</v>
      </c>
    </row>
    <row r="41" spans="1:19" ht="12.75">
      <c r="A41" s="977"/>
      <c r="B41" s="143"/>
      <c r="C41" s="457" t="s">
        <v>378</v>
      </c>
      <c r="D41" s="777"/>
      <c r="E41" s="269"/>
      <c r="F41" s="269"/>
      <c r="G41" s="269"/>
      <c r="H41" s="976" t="s">
        <v>4</v>
      </c>
      <c r="I41" s="976" t="s">
        <v>3</v>
      </c>
      <c r="J41" s="320" t="s">
        <v>299</v>
      </c>
      <c r="K41" s="976" t="s">
        <v>303</v>
      </c>
      <c r="L41" s="265">
        <v>266</v>
      </c>
      <c r="M41" s="265">
        <v>429400</v>
      </c>
      <c r="N41" s="266">
        <v>428767.15</v>
      </c>
      <c r="O41" s="265">
        <v>161100</v>
      </c>
      <c r="P41" s="265">
        <v>0</v>
      </c>
      <c r="Q41" s="265">
        <v>0</v>
      </c>
      <c r="R41" s="265">
        <v>0</v>
      </c>
      <c r="S41" s="265">
        <v>3</v>
      </c>
    </row>
    <row r="42" spans="1:19" ht="24" customHeight="1">
      <c r="A42" s="977"/>
      <c r="B42" s="143"/>
      <c r="C42" s="457" t="s">
        <v>304</v>
      </c>
      <c r="D42" s="829"/>
      <c r="E42" s="269"/>
      <c r="F42" s="269"/>
      <c r="G42" s="269"/>
      <c r="H42" s="976" t="s">
        <v>4</v>
      </c>
      <c r="I42" s="976" t="s">
        <v>3</v>
      </c>
      <c r="J42" s="976" t="s">
        <v>299</v>
      </c>
      <c r="K42" s="976" t="s">
        <v>305</v>
      </c>
      <c r="L42" s="265">
        <v>213</v>
      </c>
      <c r="M42" s="265">
        <v>3138800</v>
      </c>
      <c r="N42" s="266">
        <v>3077133.13</v>
      </c>
      <c r="O42" s="265">
        <v>3507600</v>
      </c>
      <c r="P42" s="265">
        <v>3652300</v>
      </c>
      <c r="Q42" s="265">
        <v>3652300</v>
      </c>
      <c r="R42" s="265">
        <v>3652300</v>
      </c>
      <c r="S42" s="265">
        <v>3</v>
      </c>
    </row>
    <row r="43" spans="1:19" ht="48.75" customHeight="1">
      <c r="A43" s="978">
        <v>703</v>
      </c>
      <c r="B43" s="178" t="s">
        <v>746</v>
      </c>
      <c r="C43" s="457" t="s">
        <v>307</v>
      </c>
      <c r="D43" s="968" t="s">
        <v>336</v>
      </c>
      <c r="E43" s="178" t="s">
        <v>337</v>
      </c>
      <c r="F43" s="979">
        <v>40651</v>
      </c>
      <c r="G43" s="726" t="s">
        <v>22</v>
      </c>
      <c r="H43" s="320" t="s">
        <v>4</v>
      </c>
      <c r="I43" s="320" t="s">
        <v>3</v>
      </c>
      <c r="J43" s="320" t="s">
        <v>310</v>
      </c>
      <c r="K43" s="320" t="s">
        <v>87</v>
      </c>
      <c r="L43" s="320" t="s">
        <v>87</v>
      </c>
      <c r="M43" s="258">
        <f aca="true" t="shared" si="5" ref="M43:R43">SUM(M44:M46)</f>
        <v>123800</v>
      </c>
      <c r="N43" s="258">
        <f t="shared" si="5"/>
        <v>10631.949999999999</v>
      </c>
      <c r="O43" s="258">
        <f t="shared" si="5"/>
        <v>25400</v>
      </c>
      <c r="P43" s="258">
        <f t="shared" si="5"/>
        <v>13400</v>
      </c>
      <c r="Q43" s="258">
        <f t="shared" si="5"/>
        <v>13400</v>
      </c>
      <c r="R43" s="258">
        <f t="shared" si="5"/>
        <v>13400</v>
      </c>
      <c r="S43" s="258"/>
    </row>
    <row r="44" spans="1:19" ht="12.75">
      <c r="A44" s="980"/>
      <c r="B44" s="143"/>
      <c r="C44" s="457" t="s">
        <v>321</v>
      </c>
      <c r="D44" s="960"/>
      <c r="E44" s="975"/>
      <c r="F44" s="971"/>
      <c r="G44" s="643"/>
      <c r="H44" s="976" t="s">
        <v>4</v>
      </c>
      <c r="I44" s="976" t="s">
        <v>3</v>
      </c>
      <c r="J44" s="320" t="s">
        <v>310</v>
      </c>
      <c r="K44" s="976" t="s">
        <v>12</v>
      </c>
      <c r="L44" s="265">
        <v>221</v>
      </c>
      <c r="M44" s="265">
        <v>11000</v>
      </c>
      <c r="N44" s="266">
        <v>9804.3</v>
      </c>
      <c r="O44" s="265">
        <v>23400</v>
      </c>
      <c r="P44" s="265">
        <v>11400</v>
      </c>
      <c r="Q44" s="265">
        <v>11400</v>
      </c>
      <c r="R44" s="265">
        <v>11400</v>
      </c>
      <c r="S44" s="265">
        <v>3</v>
      </c>
    </row>
    <row r="45" spans="1:19" ht="12.75">
      <c r="A45" s="980"/>
      <c r="B45" s="143"/>
      <c r="C45" s="457" t="s">
        <v>311</v>
      </c>
      <c r="D45" s="960"/>
      <c r="E45" s="975"/>
      <c r="F45" s="971"/>
      <c r="G45" s="643"/>
      <c r="H45" s="976" t="s">
        <v>4</v>
      </c>
      <c r="I45" s="976" t="s">
        <v>3</v>
      </c>
      <c r="J45" s="320" t="s">
        <v>310</v>
      </c>
      <c r="K45" s="976" t="s">
        <v>12</v>
      </c>
      <c r="L45" s="265">
        <v>226</v>
      </c>
      <c r="M45" s="265">
        <v>111800</v>
      </c>
      <c r="N45" s="266">
        <v>700</v>
      </c>
      <c r="O45" s="265">
        <v>1000</v>
      </c>
      <c r="P45" s="265">
        <v>1000</v>
      </c>
      <c r="Q45" s="265">
        <v>1000</v>
      </c>
      <c r="R45" s="265">
        <v>1000</v>
      </c>
      <c r="S45" s="265">
        <v>3</v>
      </c>
    </row>
    <row r="46" spans="1:19" s="443" customFormat="1" ht="45">
      <c r="A46" s="655"/>
      <c r="B46" s="179"/>
      <c r="C46" s="457" t="s">
        <v>313</v>
      </c>
      <c r="D46" s="966"/>
      <c r="E46" s="847"/>
      <c r="F46" s="981"/>
      <c r="G46" s="644"/>
      <c r="H46" s="312" t="s">
        <v>4</v>
      </c>
      <c r="I46" s="312" t="s">
        <v>3</v>
      </c>
      <c r="J46" s="312" t="s">
        <v>310</v>
      </c>
      <c r="K46" s="312" t="s">
        <v>51</v>
      </c>
      <c r="L46" s="250">
        <v>292</v>
      </c>
      <c r="M46" s="250">
        <v>1000</v>
      </c>
      <c r="N46" s="272">
        <v>127.65</v>
      </c>
      <c r="O46" s="250">
        <v>1000</v>
      </c>
      <c r="P46" s="250">
        <v>1000</v>
      </c>
      <c r="Q46" s="250">
        <v>1000</v>
      </c>
      <c r="R46" s="250">
        <v>1000</v>
      </c>
      <c r="S46" s="250">
        <v>3</v>
      </c>
    </row>
    <row r="47" spans="1:19" ht="60" customHeight="1">
      <c r="A47" s="260">
        <v>703</v>
      </c>
      <c r="B47" s="178" t="s">
        <v>1102</v>
      </c>
      <c r="C47" s="982" t="s">
        <v>338</v>
      </c>
      <c r="D47" s="180" t="s">
        <v>339</v>
      </c>
      <c r="E47" s="260" t="s">
        <v>182</v>
      </c>
      <c r="F47" s="969">
        <v>43101</v>
      </c>
      <c r="G47" s="229" t="s">
        <v>22</v>
      </c>
      <c r="H47" s="320" t="s">
        <v>4</v>
      </c>
      <c r="I47" s="320" t="s">
        <v>3</v>
      </c>
      <c r="J47" s="312" t="s">
        <v>340</v>
      </c>
      <c r="K47" s="299" t="s">
        <v>12</v>
      </c>
      <c r="L47" s="299" t="s">
        <v>87</v>
      </c>
      <c r="M47" s="273">
        <f aca="true" t="shared" si="6" ref="M47:R47">M48</f>
        <v>27700</v>
      </c>
      <c r="N47" s="273" t="str">
        <f t="shared" si="6"/>
        <v>17680</v>
      </c>
      <c r="O47" s="273">
        <f t="shared" si="6"/>
        <v>75200</v>
      </c>
      <c r="P47" s="273">
        <f t="shared" si="6"/>
        <v>75200</v>
      </c>
      <c r="Q47" s="273">
        <f t="shared" si="6"/>
        <v>75200</v>
      </c>
      <c r="R47" s="273">
        <f t="shared" si="6"/>
        <v>75200</v>
      </c>
      <c r="S47" s="312"/>
    </row>
    <row r="48" spans="1:19" ht="15.75" customHeight="1">
      <c r="A48" s="177"/>
      <c r="B48" s="179"/>
      <c r="C48" s="457" t="s">
        <v>311</v>
      </c>
      <c r="D48" s="965"/>
      <c r="E48" s="177"/>
      <c r="F48" s="478"/>
      <c r="G48" s="190"/>
      <c r="H48" s="275" t="s">
        <v>4</v>
      </c>
      <c r="I48" s="275" t="s">
        <v>3</v>
      </c>
      <c r="J48" s="275" t="s">
        <v>340</v>
      </c>
      <c r="K48" s="275" t="s">
        <v>12</v>
      </c>
      <c r="L48" s="196">
        <v>226</v>
      </c>
      <c r="M48" s="196">
        <v>27700</v>
      </c>
      <c r="N48" s="275" t="s">
        <v>928</v>
      </c>
      <c r="O48" s="196">
        <v>75200</v>
      </c>
      <c r="P48" s="196">
        <v>75200</v>
      </c>
      <c r="Q48" s="196">
        <v>75200</v>
      </c>
      <c r="R48" s="196">
        <v>75200</v>
      </c>
      <c r="S48" s="275" t="s">
        <v>341</v>
      </c>
    </row>
    <row r="49" spans="1:19" ht="60" customHeight="1">
      <c r="A49" s="125">
        <v>703</v>
      </c>
      <c r="B49" s="175" t="s">
        <v>1103</v>
      </c>
      <c r="C49" s="835" t="s">
        <v>342</v>
      </c>
      <c r="D49" s="963" t="s">
        <v>333</v>
      </c>
      <c r="E49" s="175" t="s">
        <v>182</v>
      </c>
      <c r="F49" s="193">
        <v>40651</v>
      </c>
      <c r="G49" s="174" t="s">
        <v>22</v>
      </c>
      <c r="H49" s="299" t="s">
        <v>4</v>
      </c>
      <c r="I49" s="299" t="s">
        <v>3</v>
      </c>
      <c r="J49" s="299" t="s">
        <v>343</v>
      </c>
      <c r="K49" s="299" t="s">
        <v>87</v>
      </c>
      <c r="L49" s="299" t="s">
        <v>87</v>
      </c>
      <c r="M49" s="273">
        <f aca="true" t="shared" si="7" ref="M49:R49">SUM(M51:M52)</f>
        <v>2093900</v>
      </c>
      <c r="N49" s="273">
        <f t="shared" si="7"/>
        <v>2092425.9200000002</v>
      </c>
      <c r="O49" s="276">
        <f t="shared" si="7"/>
        <v>2064800</v>
      </c>
      <c r="P49" s="276">
        <f t="shared" si="7"/>
        <v>2121300</v>
      </c>
      <c r="Q49" s="276">
        <f t="shared" si="7"/>
        <v>2121300</v>
      </c>
      <c r="R49" s="276">
        <f t="shared" si="7"/>
        <v>2121300</v>
      </c>
      <c r="S49" s="125"/>
    </row>
    <row r="50" spans="1:19" ht="89.25" customHeight="1">
      <c r="A50" s="974"/>
      <c r="B50" s="843"/>
      <c r="C50" s="826"/>
      <c r="D50" s="960" t="s">
        <v>297</v>
      </c>
      <c r="E50" s="175" t="s">
        <v>182</v>
      </c>
      <c r="F50" s="193">
        <v>39448</v>
      </c>
      <c r="G50" s="174" t="s">
        <v>22</v>
      </c>
      <c r="H50" s="973"/>
      <c r="I50" s="973"/>
      <c r="J50" s="973"/>
      <c r="K50" s="973"/>
      <c r="L50" s="269"/>
      <c r="M50" s="269"/>
      <c r="N50" s="270"/>
      <c r="O50" s="269"/>
      <c r="P50" s="269"/>
      <c r="Q50" s="269"/>
      <c r="R50" s="269"/>
      <c r="S50" s="269"/>
    </row>
    <row r="51" spans="1:19" ht="15" customHeight="1">
      <c r="A51" s="974"/>
      <c r="B51" s="843"/>
      <c r="C51" s="457" t="s">
        <v>300</v>
      </c>
      <c r="D51" s="777"/>
      <c r="E51" s="269"/>
      <c r="F51" s="269"/>
      <c r="G51" s="269"/>
      <c r="H51" s="976" t="s">
        <v>4</v>
      </c>
      <c r="I51" s="976" t="s">
        <v>3</v>
      </c>
      <c r="J51" s="976" t="s">
        <v>343</v>
      </c>
      <c r="K51" s="976" t="s">
        <v>301</v>
      </c>
      <c r="L51" s="265">
        <v>211</v>
      </c>
      <c r="M51" s="265">
        <v>1633200</v>
      </c>
      <c r="N51" s="266">
        <v>1632014.33</v>
      </c>
      <c r="O51" s="265">
        <v>1633400</v>
      </c>
      <c r="P51" s="265">
        <v>1682400</v>
      </c>
      <c r="Q51" s="265">
        <v>1682400</v>
      </c>
      <c r="R51" s="265">
        <v>1682400</v>
      </c>
      <c r="S51" s="265">
        <v>3</v>
      </c>
    </row>
    <row r="52" spans="1:19" ht="23.25" customHeight="1">
      <c r="A52" s="974"/>
      <c r="B52" s="843"/>
      <c r="C52" s="457" t="s">
        <v>304</v>
      </c>
      <c r="D52" s="829"/>
      <c r="E52" s="170"/>
      <c r="F52" s="170"/>
      <c r="G52" s="170"/>
      <c r="H52" s="976" t="s">
        <v>4</v>
      </c>
      <c r="I52" s="976" t="s">
        <v>3</v>
      </c>
      <c r="J52" s="976" t="s">
        <v>343</v>
      </c>
      <c r="K52" s="976" t="s">
        <v>305</v>
      </c>
      <c r="L52" s="265">
        <v>213</v>
      </c>
      <c r="M52" s="265">
        <v>460700</v>
      </c>
      <c r="N52" s="266">
        <v>460411.59</v>
      </c>
      <c r="O52" s="265">
        <v>431400</v>
      </c>
      <c r="P52" s="265">
        <v>438900</v>
      </c>
      <c r="Q52" s="265">
        <v>438900</v>
      </c>
      <c r="R52" s="265">
        <v>438900</v>
      </c>
      <c r="S52" s="265">
        <v>3</v>
      </c>
    </row>
    <row r="53" spans="1:19" ht="96" customHeight="1">
      <c r="A53" s="978">
        <v>703</v>
      </c>
      <c r="B53" s="870" t="s">
        <v>1104</v>
      </c>
      <c r="C53" s="959" t="s">
        <v>344</v>
      </c>
      <c r="D53" s="983" t="s">
        <v>345</v>
      </c>
      <c r="E53" s="870" t="s">
        <v>334</v>
      </c>
      <c r="F53" s="979">
        <v>38807</v>
      </c>
      <c r="G53" s="726" t="s">
        <v>22</v>
      </c>
      <c r="H53" s="320" t="s">
        <v>4</v>
      </c>
      <c r="I53" s="320" t="s">
        <v>346</v>
      </c>
      <c r="J53" s="320" t="s">
        <v>347</v>
      </c>
      <c r="K53" s="320" t="s">
        <v>87</v>
      </c>
      <c r="L53" s="320" t="s">
        <v>87</v>
      </c>
      <c r="M53" s="262">
        <f aca="true" t="shared" si="8" ref="M53:R53">SUM(M54:M56)</f>
        <v>5700</v>
      </c>
      <c r="N53" s="262">
        <f t="shared" si="8"/>
        <v>5700</v>
      </c>
      <c r="O53" s="277">
        <f t="shared" si="8"/>
        <v>1000</v>
      </c>
      <c r="P53" s="277">
        <f t="shared" si="8"/>
        <v>1200</v>
      </c>
      <c r="Q53" s="277">
        <f t="shared" si="8"/>
        <v>46100</v>
      </c>
      <c r="R53" s="277">
        <f t="shared" si="8"/>
        <v>46100</v>
      </c>
      <c r="S53" s="260"/>
    </row>
    <row r="54" spans="1:19" ht="12.75">
      <c r="A54" s="980"/>
      <c r="B54" s="843"/>
      <c r="C54" s="457" t="s">
        <v>321</v>
      </c>
      <c r="D54" s="780"/>
      <c r="E54" s="843"/>
      <c r="F54" s="971"/>
      <c r="G54" s="643"/>
      <c r="H54" s="976" t="s">
        <v>4</v>
      </c>
      <c r="I54" s="976" t="s">
        <v>346</v>
      </c>
      <c r="J54" s="320" t="s">
        <v>347</v>
      </c>
      <c r="K54" s="976" t="s">
        <v>12</v>
      </c>
      <c r="L54" s="265">
        <v>221</v>
      </c>
      <c r="M54" s="265">
        <v>1280</v>
      </c>
      <c r="N54" s="266">
        <v>1280</v>
      </c>
      <c r="O54" s="207">
        <v>400</v>
      </c>
      <c r="P54" s="207">
        <v>400</v>
      </c>
      <c r="Q54" s="207">
        <v>15000</v>
      </c>
      <c r="R54" s="207">
        <v>15000</v>
      </c>
      <c r="S54" s="265">
        <v>3</v>
      </c>
    </row>
    <row r="55" spans="1:19" ht="12.75">
      <c r="A55" s="980"/>
      <c r="B55" s="843"/>
      <c r="C55" s="457" t="s">
        <v>311</v>
      </c>
      <c r="D55" s="780"/>
      <c r="E55" s="843"/>
      <c r="F55" s="971"/>
      <c r="G55" s="643"/>
      <c r="H55" s="976" t="s">
        <v>4</v>
      </c>
      <c r="I55" s="976" t="s">
        <v>346</v>
      </c>
      <c r="J55" s="320" t="s">
        <v>347</v>
      </c>
      <c r="K55" s="976" t="s">
        <v>12</v>
      </c>
      <c r="L55" s="265">
        <v>226</v>
      </c>
      <c r="M55" s="265">
        <v>3300</v>
      </c>
      <c r="N55" s="266">
        <v>3300</v>
      </c>
      <c r="O55" s="207">
        <v>520</v>
      </c>
      <c r="P55" s="207">
        <v>720</v>
      </c>
      <c r="Q55" s="207">
        <v>28100</v>
      </c>
      <c r="R55" s="207">
        <v>28100</v>
      </c>
      <c r="S55" s="265">
        <v>3</v>
      </c>
    </row>
    <row r="56" spans="1:19" ht="27" customHeight="1">
      <c r="A56" s="655"/>
      <c r="B56" s="844"/>
      <c r="C56" s="457" t="s">
        <v>348</v>
      </c>
      <c r="D56" s="984"/>
      <c r="E56" s="844"/>
      <c r="F56" s="981"/>
      <c r="G56" s="644"/>
      <c r="H56" s="312" t="s">
        <v>4</v>
      </c>
      <c r="I56" s="320" t="s">
        <v>346</v>
      </c>
      <c r="J56" s="320" t="s">
        <v>347</v>
      </c>
      <c r="K56" s="320" t="s">
        <v>12</v>
      </c>
      <c r="L56" s="260">
        <v>346</v>
      </c>
      <c r="M56" s="260">
        <v>1120</v>
      </c>
      <c r="N56" s="261">
        <v>1120</v>
      </c>
      <c r="O56" s="250">
        <v>80</v>
      </c>
      <c r="P56" s="250">
        <v>80</v>
      </c>
      <c r="Q56" s="250">
        <v>3000</v>
      </c>
      <c r="R56" s="250">
        <v>3000</v>
      </c>
      <c r="S56" s="260">
        <v>3</v>
      </c>
    </row>
    <row r="57" spans="1:19" ht="78.75">
      <c r="A57" s="125">
        <v>703</v>
      </c>
      <c r="B57" s="870" t="s">
        <v>1104</v>
      </c>
      <c r="C57" s="458" t="s">
        <v>1178</v>
      </c>
      <c r="D57" s="985" t="s">
        <v>1179</v>
      </c>
      <c r="E57" s="175" t="s">
        <v>182</v>
      </c>
      <c r="F57" s="193">
        <v>43998</v>
      </c>
      <c r="G57" s="182">
        <v>44196</v>
      </c>
      <c r="H57" s="320" t="s">
        <v>4</v>
      </c>
      <c r="I57" s="320" t="s">
        <v>1</v>
      </c>
      <c r="J57" s="320" t="s">
        <v>1180</v>
      </c>
      <c r="K57" s="320" t="s">
        <v>12</v>
      </c>
      <c r="L57" s="260">
        <v>0</v>
      </c>
      <c r="M57" s="258"/>
      <c r="N57" s="262"/>
      <c r="O57" s="258">
        <f>O58+O59+O60</f>
        <v>376200</v>
      </c>
      <c r="P57" s="258"/>
      <c r="Q57" s="258"/>
      <c r="R57" s="258"/>
      <c r="S57" s="260">
        <v>3</v>
      </c>
    </row>
    <row r="58" spans="1:19" ht="27" customHeight="1">
      <c r="A58" s="125"/>
      <c r="B58" s="843"/>
      <c r="C58" s="458"/>
      <c r="D58" s="143" t="s">
        <v>361</v>
      </c>
      <c r="E58" s="175"/>
      <c r="F58" s="193"/>
      <c r="G58" s="174"/>
      <c r="H58" s="320" t="s">
        <v>4</v>
      </c>
      <c r="I58" s="320" t="s">
        <v>1</v>
      </c>
      <c r="J58" s="320" t="s">
        <v>1180</v>
      </c>
      <c r="K58" s="320" t="s">
        <v>12</v>
      </c>
      <c r="L58" s="260">
        <v>222</v>
      </c>
      <c r="M58" s="260"/>
      <c r="N58" s="261"/>
      <c r="O58" s="260">
        <v>170000</v>
      </c>
      <c r="P58" s="260"/>
      <c r="Q58" s="260"/>
      <c r="R58" s="260"/>
      <c r="S58" s="260">
        <v>3</v>
      </c>
    </row>
    <row r="59" spans="1:19" ht="27" customHeight="1">
      <c r="A59" s="125"/>
      <c r="B59" s="843"/>
      <c r="C59" s="458"/>
      <c r="D59" s="457" t="s">
        <v>311</v>
      </c>
      <c r="E59" s="175"/>
      <c r="F59" s="193"/>
      <c r="G59" s="174"/>
      <c r="H59" s="320" t="s">
        <v>4</v>
      </c>
      <c r="I59" s="320" t="s">
        <v>1</v>
      </c>
      <c r="J59" s="320" t="s">
        <v>1180</v>
      </c>
      <c r="K59" s="320" t="s">
        <v>12</v>
      </c>
      <c r="L59" s="260">
        <v>226</v>
      </c>
      <c r="M59" s="260"/>
      <c r="N59" s="261"/>
      <c r="O59" s="260">
        <v>156600</v>
      </c>
      <c r="P59" s="260"/>
      <c r="Q59" s="260"/>
      <c r="R59" s="260"/>
      <c r="S59" s="260">
        <v>3</v>
      </c>
    </row>
    <row r="60" spans="1:19" ht="27" customHeight="1">
      <c r="A60" s="125"/>
      <c r="B60" s="844"/>
      <c r="C60" s="194"/>
      <c r="D60" s="457" t="s">
        <v>414</v>
      </c>
      <c r="E60" s="175"/>
      <c r="F60" s="193"/>
      <c r="G60" s="174"/>
      <c r="H60" s="320" t="s">
        <v>4</v>
      </c>
      <c r="I60" s="320" t="s">
        <v>1</v>
      </c>
      <c r="J60" s="320" t="s">
        <v>1180</v>
      </c>
      <c r="K60" s="320" t="s">
        <v>12</v>
      </c>
      <c r="L60" s="260">
        <v>343</v>
      </c>
      <c r="M60" s="260"/>
      <c r="N60" s="261"/>
      <c r="O60" s="260">
        <v>49600</v>
      </c>
      <c r="P60" s="260"/>
      <c r="Q60" s="260"/>
      <c r="R60" s="260"/>
      <c r="S60" s="260">
        <v>3</v>
      </c>
    </row>
    <row r="61" spans="1:19" ht="85.5" customHeight="1">
      <c r="A61" s="260">
        <v>703</v>
      </c>
      <c r="B61" s="178" t="s">
        <v>355</v>
      </c>
      <c r="C61" s="959" t="s">
        <v>349</v>
      </c>
      <c r="D61" s="180" t="s">
        <v>350</v>
      </c>
      <c r="E61" s="178" t="s">
        <v>182</v>
      </c>
      <c r="F61" s="969" t="s">
        <v>351</v>
      </c>
      <c r="G61" s="178" t="s">
        <v>22</v>
      </c>
      <c r="H61" s="320" t="s">
        <v>4</v>
      </c>
      <c r="I61" s="320" t="s">
        <v>69</v>
      </c>
      <c r="J61" s="320" t="s">
        <v>352</v>
      </c>
      <c r="K61" s="320" t="s">
        <v>353</v>
      </c>
      <c r="L61" s="320" t="s">
        <v>87</v>
      </c>
      <c r="M61" s="258">
        <f>SUM(M62)</f>
        <v>250000</v>
      </c>
      <c r="N61" s="258">
        <f>SUM(N62)</f>
        <v>0</v>
      </c>
      <c r="O61" s="258">
        <f>SUM(O62)</f>
        <v>250000</v>
      </c>
      <c r="P61" s="258">
        <f>SUM(P62)</f>
        <v>250000</v>
      </c>
      <c r="Q61" s="258">
        <v>250000</v>
      </c>
      <c r="R61" s="258">
        <v>250000</v>
      </c>
      <c r="S61" s="260"/>
    </row>
    <row r="62" spans="1:19" ht="32.25" customHeight="1">
      <c r="A62" s="177"/>
      <c r="B62" s="179"/>
      <c r="C62" s="457" t="s">
        <v>354</v>
      </c>
      <c r="D62" s="965"/>
      <c r="E62" s="179"/>
      <c r="F62" s="478"/>
      <c r="G62" s="179"/>
      <c r="H62" s="312" t="s">
        <v>4</v>
      </c>
      <c r="I62" s="312" t="s">
        <v>69</v>
      </c>
      <c r="J62" s="312" t="s">
        <v>352</v>
      </c>
      <c r="K62" s="312" t="s">
        <v>353</v>
      </c>
      <c r="L62" s="250">
        <v>296</v>
      </c>
      <c r="M62" s="250">
        <v>250000</v>
      </c>
      <c r="N62" s="272">
        <v>0</v>
      </c>
      <c r="O62" s="250">
        <v>250000</v>
      </c>
      <c r="P62" s="250">
        <v>250000</v>
      </c>
      <c r="Q62" s="250">
        <v>250000</v>
      </c>
      <c r="R62" s="250">
        <v>250000</v>
      </c>
      <c r="S62" s="250">
        <v>3</v>
      </c>
    </row>
    <row r="63" spans="1:19" ht="150" customHeight="1">
      <c r="A63" s="978">
        <v>703</v>
      </c>
      <c r="B63" s="175" t="s">
        <v>1105</v>
      </c>
      <c r="C63" s="982" t="s">
        <v>356</v>
      </c>
      <c r="D63" s="968" t="s">
        <v>357</v>
      </c>
      <c r="E63" s="178" t="s">
        <v>182</v>
      </c>
      <c r="F63" s="969" t="s">
        <v>358</v>
      </c>
      <c r="G63" s="178" t="s">
        <v>22</v>
      </c>
      <c r="H63" s="320" t="s">
        <v>4</v>
      </c>
      <c r="I63" s="320" t="s">
        <v>359</v>
      </c>
      <c r="J63" s="320" t="s">
        <v>360</v>
      </c>
      <c r="K63" s="320" t="s">
        <v>12</v>
      </c>
      <c r="L63" s="320" t="s">
        <v>87</v>
      </c>
      <c r="M63" s="258">
        <f>M64+M65+M66+M67</f>
        <v>173000</v>
      </c>
      <c r="N63" s="258">
        <f>N64+N65+N66+N67</f>
        <v>173000</v>
      </c>
      <c r="O63" s="258">
        <f>SUM(O64:O67)</f>
        <v>175000</v>
      </c>
      <c r="P63" s="258">
        <f>SUM(P64:P67)</f>
        <v>0</v>
      </c>
      <c r="Q63" s="258">
        <f>SUM(Q64:Q67)</f>
        <v>0</v>
      </c>
      <c r="R63" s="258">
        <f>SUM(R64:R67)</f>
        <v>0</v>
      </c>
      <c r="S63" s="260"/>
    </row>
    <row r="64" spans="1:19" ht="15" customHeight="1">
      <c r="A64" s="980"/>
      <c r="B64" s="175"/>
      <c r="C64" s="457" t="s">
        <v>361</v>
      </c>
      <c r="D64" s="960"/>
      <c r="E64" s="175"/>
      <c r="F64" s="477"/>
      <c r="G64" s="175"/>
      <c r="H64" s="312" t="s">
        <v>4</v>
      </c>
      <c r="I64" s="312" t="s">
        <v>359</v>
      </c>
      <c r="J64" s="312" t="s">
        <v>360</v>
      </c>
      <c r="K64" s="312" t="s">
        <v>12</v>
      </c>
      <c r="L64" s="250">
        <v>222</v>
      </c>
      <c r="M64" s="250">
        <v>69080</v>
      </c>
      <c r="N64" s="272">
        <v>69080</v>
      </c>
      <c r="O64" s="250">
        <v>100000</v>
      </c>
      <c r="P64" s="260">
        <v>0</v>
      </c>
      <c r="Q64" s="260">
        <v>0</v>
      </c>
      <c r="R64" s="260">
        <v>0</v>
      </c>
      <c r="S64" s="250">
        <v>3</v>
      </c>
    </row>
    <row r="65" spans="1:19" ht="15" customHeight="1">
      <c r="A65" s="980"/>
      <c r="B65" s="175"/>
      <c r="C65" s="457" t="s">
        <v>311</v>
      </c>
      <c r="D65" s="960"/>
      <c r="E65" s="175"/>
      <c r="F65" s="193"/>
      <c r="G65" s="175"/>
      <c r="H65" s="312" t="s">
        <v>4</v>
      </c>
      <c r="I65" s="312" t="s">
        <v>359</v>
      </c>
      <c r="J65" s="312" t="s">
        <v>360</v>
      </c>
      <c r="K65" s="312" t="s">
        <v>12</v>
      </c>
      <c r="L65" s="250">
        <v>226</v>
      </c>
      <c r="M65" s="250">
        <v>45920</v>
      </c>
      <c r="N65" s="272">
        <v>45920</v>
      </c>
      <c r="O65" s="250">
        <v>0</v>
      </c>
      <c r="P65" s="250">
        <v>0</v>
      </c>
      <c r="Q65" s="250">
        <v>0</v>
      </c>
      <c r="R65" s="250">
        <v>0</v>
      </c>
      <c r="S65" s="250">
        <v>3</v>
      </c>
    </row>
    <row r="66" spans="1:19" ht="22.5">
      <c r="A66" s="980"/>
      <c r="B66" s="175"/>
      <c r="C66" s="457" t="s">
        <v>323</v>
      </c>
      <c r="D66" s="960"/>
      <c r="E66" s="175"/>
      <c r="F66" s="193"/>
      <c r="G66" s="175"/>
      <c r="H66" s="312" t="s">
        <v>4</v>
      </c>
      <c r="I66" s="312" t="s">
        <v>359</v>
      </c>
      <c r="J66" s="312" t="s">
        <v>360</v>
      </c>
      <c r="K66" s="312" t="s">
        <v>12</v>
      </c>
      <c r="L66" s="250">
        <v>346</v>
      </c>
      <c r="M66" s="250">
        <v>3000</v>
      </c>
      <c r="N66" s="272">
        <v>3000</v>
      </c>
      <c r="O66" s="250">
        <v>0</v>
      </c>
      <c r="P66" s="250">
        <v>0</v>
      </c>
      <c r="Q66" s="250">
        <v>0</v>
      </c>
      <c r="R66" s="250">
        <v>0</v>
      </c>
      <c r="S66" s="250">
        <v>3</v>
      </c>
    </row>
    <row r="67" spans="1:19" ht="31.5" customHeight="1">
      <c r="A67" s="980"/>
      <c r="B67" s="175"/>
      <c r="C67" s="967" t="s">
        <v>362</v>
      </c>
      <c r="D67" s="960"/>
      <c r="E67" s="175"/>
      <c r="F67" s="193"/>
      <c r="G67" s="175"/>
      <c r="H67" s="312" t="s">
        <v>4</v>
      </c>
      <c r="I67" s="312" t="s">
        <v>359</v>
      </c>
      <c r="J67" s="312" t="s">
        <v>360</v>
      </c>
      <c r="K67" s="312" t="s">
        <v>12</v>
      </c>
      <c r="L67" s="250">
        <v>349</v>
      </c>
      <c r="M67" s="250">
        <v>55000</v>
      </c>
      <c r="N67" s="272">
        <v>55000</v>
      </c>
      <c r="O67" s="250">
        <v>75000</v>
      </c>
      <c r="P67" s="250">
        <v>0</v>
      </c>
      <c r="Q67" s="250">
        <v>0</v>
      </c>
      <c r="R67" s="250">
        <v>0</v>
      </c>
      <c r="S67" s="250">
        <v>3</v>
      </c>
    </row>
    <row r="68" spans="1:19" s="367" customFormat="1" ht="190.5" customHeight="1">
      <c r="A68" s="166">
        <v>703</v>
      </c>
      <c r="B68" s="178" t="s">
        <v>214</v>
      </c>
      <c r="C68" s="986" t="s">
        <v>363</v>
      </c>
      <c r="D68" s="166" t="s">
        <v>364</v>
      </c>
      <c r="E68" s="987" t="s">
        <v>182</v>
      </c>
      <c r="F68" s="988">
        <v>42380</v>
      </c>
      <c r="G68" s="166" t="s">
        <v>22</v>
      </c>
      <c r="H68" s="649" t="s">
        <v>4</v>
      </c>
      <c r="I68" s="649" t="s">
        <v>359</v>
      </c>
      <c r="J68" s="649" t="s">
        <v>365</v>
      </c>
      <c r="K68" s="649" t="s">
        <v>9</v>
      </c>
      <c r="L68" s="649" t="s">
        <v>87</v>
      </c>
      <c r="M68" s="651">
        <f aca="true" t="shared" si="9" ref="M68:R68">M70</f>
        <v>1565700</v>
      </c>
      <c r="N68" s="651">
        <f t="shared" si="9"/>
        <v>1565700</v>
      </c>
      <c r="O68" s="651">
        <f t="shared" si="9"/>
        <v>1727500</v>
      </c>
      <c r="P68" s="651">
        <f t="shared" si="9"/>
        <v>1442000</v>
      </c>
      <c r="Q68" s="651">
        <f t="shared" si="9"/>
        <v>1442000</v>
      </c>
      <c r="R68" s="651">
        <f t="shared" si="9"/>
        <v>1442000</v>
      </c>
      <c r="S68" s="724"/>
    </row>
    <row r="69" spans="1:19" ht="151.5" customHeight="1">
      <c r="A69" s="226"/>
      <c r="B69" s="175"/>
      <c r="C69" s="989"/>
      <c r="D69" s="226" t="s">
        <v>929</v>
      </c>
      <c r="E69" s="143" t="s">
        <v>182</v>
      </c>
      <c r="F69" s="990">
        <v>43810</v>
      </c>
      <c r="G69" s="174" t="s">
        <v>22</v>
      </c>
      <c r="H69" s="650"/>
      <c r="I69" s="650"/>
      <c r="J69" s="650"/>
      <c r="K69" s="650"/>
      <c r="L69" s="650"/>
      <c r="M69" s="652"/>
      <c r="N69" s="652"/>
      <c r="O69" s="652"/>
      <c r="P69" s="652"/>
      <c r="Q69" s="652"/>
      <c r="R69" s="652"/>
      <c r="S69" s="652"/>
    </row>
    <row r="70" spans="1:19" ht="42.75" customHeight="1">
      <c r="A70" s="136"/>
      <c r="B70" s="179"/>
      <c r="C70" s="457" t="s">
        <v>366</v>
      </c>
      <c r="D70" s="136"/>
      <c r="E70" s="489"/>
      <c r="F70" s="991"/>
      <c r="G70" s="190"/>
      <c r="H70" s="382" t="s">
        <v>4</v>
      </c>
      <c r="I70" s="382" t="s">
        <v>359</v>
      </c>
      <c r="J70" s="382" t="s">
        <v>365</v>
      </c>
      <c r="K70" s="382" t="s">
        <v>9</v>
      </c>
      <c r="L70" s="382" t="s">
        <v>6</v>
      </c>
      <c r="M70" s="281">
        <v>1565700</v>
      </c>
      <c r="N70" s="281">
        <v>1565700</v>
      </c>
      <c r="O70" s="282">
        <v>1727500</v>
      </c>
      <c r="P70" s="283">
        <v>1442000</v>
      </c>
      <c r="Q70" s="283">
        <v>1442000</v>
      </c>
      <c r="R70" s="283">
        <v>1442000</v>
      </c>
      <c r="S70" s="283">
        <v>3</v>
      </c>
    </row>
    <row r="71" spans="1:19" ht="186.75" customHeight="1">
      <c r="A71" s="174">
        <v>703</v>
      </c>
      <c r="B71" s="175" t="s">
        <v>1106</v>
      </c>
      <c r="C71" s="458" t="s">
        <v>367</v>
      </c>
      <c r="D71" s="166" t="s">
        <v>364</v>
      </c>
      <c r="E71" s="987" t="s">
        <v>182</v>
      </c>
      <c r="F71" s="988">
        <v>42380</v>
      </c>
      <c r="G71" s="166" t="s">
        <v>22</v>
      </c>
      <c r="H71" s="382" t="s">
        <v>4</v>
      </c>
      <c r="I71" s="382" t="s">
        <v>359</v>
      </c>
      <c r="J71" s="382" t="s">
        <v>368</v>
      </c>
      <c r="K71" s="382" t="s">
        <v>9</v>
      </c>
      <c r="L71" s="382" t="s">
        <v>87</v>
      </c>
      <c r="M71" s="284" t="str">
        <f aca="true" t="shared" si="10" ref="M71:R71">M73</f>
        <v>2895900</v>
      </c>
      <c r="N71" s="284">
        <f t="shared" si="10"/>
        <v>2895900</v>
      </c>
      <c r="O71" s="284">
        <f t="shared" si="10"/>
        <v>2606300</v>
      </c>
      <c r="P71" s="284">
        <f t="shared" si="10"/>
        <v>2316700</v>
      </c>
      <c r="Q71" s="284">
        <f t="shared" si="10"/>
        <v>2316700</v>
      </c>
      <c r="R71" s="284">
        <f t="shared" si="10"/>
        <v>2316700</v>
      </c>
      <c r="S71" s="283"/>
    </row>
    <row r="72" spans="1:19" ht="276" customHeight="1">
      <c r="A72" s="174"/>
      <c r="B72" s="175"/>
      <c r="C72" s="458"/>
      <c r="D72" s="226" t="s">
        <v>929</v>
      </c>
      <c r="E72" s="143" t="s">
        <v>182</v>
      </c>
      <c r="F72" s="193">
        <v>43810</v>
      </c>
      <c r="G72" s="226" t="s">
        <v>22</v>
      </c>
      <c r="H72" s="382"/>
      <c r="I72" s="382"/>
      <c r="J72" s="382"/>
      <c r="K72" s="382"/>
      <c r="L72" s="382"/>
      <c r="M72" s="284"/>
      <c r="N72" s="284"/>
      <c r="O72" s="284"/>
      <c r="P72" s="284"/>
      <c r="Q72" s="284"/>
      <c r="R72" s="284"/>
      <c r="S72" s="283"/>
    </row>
    <row r="73" spans="1:19" ht="39.75" customHeight="1">
      <c r="A73" s="174"/>
      <c r="B73" s="175"/>
      <c r="C73" s="457" t="s">
        <v>366</v>
      </c>
      <c r="D73" s="136"/>
      <c r="E73" s="489"/>
      <c r="F73" s="489"/>
      <c r="G73" s="136"/>
      <c r="H73" s="382" t="s">
        <v>4</v>
      </c>
      <c r="I73" s="382" t="s">
        <v>359</v>
      </c>
      <c r="J73" s="382" t="s">
        <v>368</v>
      </c>
      <c r="K73" s="382" t="s">
        <v>9</v>
      </c>
      <c r="L73" s="382" t="s">
        <v>6</v>
      </c>
      <c r="M73" s="285" t="s">
        <v>930</v>
      </c>
      <c r="N73" s="281">
        <v>2895900</v>
      </c>
      <c r="O73" s="282">
        <v>2606300</v>
      </c>
      <c r="P73" s="283">
        <v>2316700</v>
      </c>
      <c r="Q73" s="283">
        <v>2316700</v>
      </c>
      <c r="R73" s="283">
        <v>2316700</v>
      </c>
      <c r="S73" s="283">
        <v>3</v>
      </c>
    </row>
    <row r="74" spans="1:19" ht="183" customHeight="1">
      <c r="A74" s="726">
        <v>703</v>
      </c>
      <c r="B74" s="987" t="s">
        <v>1107</v>
      </c>
      <c r="C74" s="166" t="s">
        <v>369</v>
      </c>
      <c r="D74" s="166" t="s">
        <v>364</v>
      </c>
      <c r="E74" s="987" t="s">
        <v>182</v>
      </c>
      <c r="F74" s="988">
        <v>42380</v>
      </c>
      <c r="G74" s="166" t="s">
        <v>22</v>
      </c>
      <c r="H74" s="189" t="s">
        <v>4</v>
      </c>
      <c r="I74" s="189" t="s">
        <v>359</v>
      </c>
      <c r="J74" s="189" t="s">
        <v>370</v>
      </c>
      <c r="K74" s="359" t="s">
        <v>9</v>
      </c>
      <c r="L74" s="359" t="s">
        <v>6</v>
      </c>
      <c r="M74" s="279">
        <f aca="true" t="shared" si="11" ref="M74:R74">M76</f>
        <v>2414800</v>
      </c>
      <c r="N74" s="279">
        <f t="shared" si="11"/>
        <v>2414800</v>
      </c>
      <c r="O74" s="279">
        <f t="shared" si="11"/>
        <v>3028400</v>
      </c>
      <c r="P74" s="279">
        <f t="shared" si="11"/>
        <v>3481200</v>
      </c>
      <c r="Q74" s="279">
        <f t="shared" si="11"/>
        <v>3481200</v>
      </c>
      <c r="R74" s="279">
        <f t="shared" si="11"/>
        <v>3481200</v>
      </c>
      <c r="S74" s="992"/>
    </row>
    <row r="75" spans="1:19" ht="163.5" customHeight="1">
      <c r="A75" s="643"/>
      <c r="B75" s="143"/>
      <c r="C75" s="136"/>
      <c r="D75" s="136" t="s">
        <v>929</v>
      </c>
      <c r="E75" s="489" t="s">
        <v>182</v>
      </c>
      <c r="F75" s="478">
        <v>43810</v>
      </c>
      <c r="G75" s="136" t="s">
        <v>22</v>
      </c>
      <c r="H75" s="195"/>
      <c r="I75" s="195"/>
      <c r="J75" s="195"/>
      <c r="K75" s="195"/>
      <c r="L75" s="195"/>
      <c r="M75" s="286"/>
      <c r="N75" s="286"/>
      <c r="O75" s="286"/>
      <c r="P75" s="286"/>
      <c r="Q75" s="286"/>
      <c r="R75" s="286"/>
      <c r="S75" s="992"/>
    </row>
    <row r="76" spans="1:19" ht="33.75" customHeight="1">
      <c r="A76" s="644"/>
      <c r="B76" s="179"/>
      <c r="C76" s="194" t="s">
        <v>366</v>
      </c>
      <c r="D76" s="136"/>
      <c r="E76" s="489"/>
      <c r="F76" s="489"/>
      <c r="G76" s="136"/>
      <c r="H76" s="195" t="s">
        <v>4</v>
      </c>
      <c r="I76" s="195" t="s">
        <v>359</v>
      </c>
      <c r="J76" s="195" t="s">
        <v>370</v>
      </c>
      <c r="K76" s="195" t="s">
        <v>9</v>
      </c>
      <c r="L76" s="195" t="s">
        <v>6</v>
      </c>
      <c r="M76" s="287">
        <v>2414800</v>
      </c>
      <c r="N76" s="287">
        <v>2414800</v>
      </c>
      <c r="O76" s="498">
        <v>3028400</v>
      </c>
      <c r="P76" s="499">
        <v>3481200</v>
      </c>
      <c r="Q76" s="499">
        <v>3481200</v>
      </c>
      <c r="R76" s="499">
        <v>3481200</v>
      </c>
      <c r="S76" s="499">
        <v>3</v>
      </c>
    </row>
    <row r="77" spans="1:19" ht="97.5" customHeight="1">
      <c r="A77" s="125">
        <v>703</v>
      </c>
      <c r="B77" s="175" t="s">
        <v>931</v>
      </c>
      <c r="C77" s="476" t="s">
        <v>371</v>
      </c>
      <c r="D77" s="963" t="s">
        <v>372</v>
      </c>
      <c r="E77" s="175" t="s">
        <v>182</v>
      </c>
      <c r="F77" s="193">
        <v>39448</v>
      </c>
      <c r="G77" s="174" t="s">
        <v>22</v>
      </c>
      <c r="H77" s="299" t="s">
        <v>4</v>
      </c>
      <c r="I77" s="299" t="s">
        <v>359</v>
      </c>
      <c r="J77" s="299" t="s">
        <v>373</v>
      </c>
      <c r="K77" s="299" t="s">
        <v>87</v>
      </c>
      <c r="L77" s="299" t="s">
        <v>87</v>
      </c>
      <c r="M77" s="273">
        <f aca="true" t="shared" si="12" ref="M77:R77">SUM(M82:M93)</f>
        <v>2484000</v>
      </c>
      <c r="N77" s="273">
        <f t="shared" si="12"/>
        <v>2484000</v>
      </c>
      <c r="O77" s="273">
        <f t="shared" si="12"/>
        <v>2121000</v>
      </c>
      <c r="P77" s="276">
        <f t="shared" si="12"/>
        <v>1875000</v>
      </c>
      <c r="Q77" s="276">
        <f t="shared" si="12"/>
        <v>1940000</v>
      </c>
      <c r="R77" s="276">
        <f t="shared" si="12"/>
        <v>1940000</v>
      </c>
      <c r="S77" s="125"/>
    </row>
    <row r="78" spans="1:19" ht="81" customHeight="1">
      <c r="A78" s="972"/>
      <c r="B78" s="269"/>
      <c r="C78" s="962"/>
      <c r="D78" s="963" t="s">
        <v>374</v>
      </c>
      <c r="E78" s="175" t="s">
        <v>182</v>
      </c>
      <c r="F78" s="193">
        <v>41639</v>
      </c>
      <c r="G78" s="174" t="s">
        <v>22</v>
      </c>
      <c r="H78" s="973"/>
      <c r="I78" s="973"/>
      <c r="J78" s="973"/>
      <c r="K78" s="973"/>
      <c r="L78" s="269"/>
      <c r="M78" s="269"/>
      <c r="N78" s="270"/>
      <c r="O78" s="269"/>
      <c r="P78" s="269"/>
      <c r="Q78" s="269"/>
      <c r="R78" s="269"/>
      <c r="S78" s="269"/>
    </row>
    <row r="79" spans="1:19" ht="99" customHeight="1">
      <c r="A79" s="972"/>
      <c r="B79" s="269"/>
      <c r="C79" s="962"/>
      <c r="D79" s="993" t="s">
        <v>375</v>
      </c>
      <c r="E79" s="175" t="s">
        <v>334</v>
      </c>
      <c r="F79" s="193">
        <v>43466</v>
      </c>
      <c r="G79" s="174" t="s">
        <v>376</v>
      </c>
      <c r="H79" s="973"/>
      <c r="I79" s="973"/>
      <c r="J79" s="973"/>
      <c r="K79" s="973"/>
      <c r="L79" s="269"/>
      <c r="M79" s="269"/>
      <c r="N79" s="270"/>
      <c r="O79" s="269"/>
      <c r="P79" s="269"/>
      <c r="Q79" s="269"/>
      <c r="R79" s="269"/>
      <c r="S79" s="269"/>
    </row>
    <row r="80" spans="1:19" ht="96.75" customHeight="1">
      <c r="A80" s="972"/>
      <c r="B80" s="269"/>
      <c r="C80" s="962"/>
      <c r="D80" s="993" t="s">
        <v>377</v>
      </c>
      <c r="E80" s="175" t="s">
        <v>334</v>
      </c>
      <c r="F80" s="193">
        <v>43831</v>
      </c>
      <c r="G80" s="174" t="s">
        <v>376</v>
      </c>
      <c r="H80" s="973"/>
      <c r="I80" s="973"/>
      <c r="J80" s="973"/>
      <c r="K80" s="973"/>
      <c r="L80" s="269"/>
      <c r="M80" s="269"/>
      <c r="N80" s="270"/>
      <c r="O80" s="269"/>
      <c r="P80" s="269"/>
      <c r="Q80" s="269"/>
      <c r="R80" s="269"/>
      <c r="S80" s="269"/>
    </row>
    <row r="81" spans="1:19" ht="36.75" customHeight="1">
      <c r="A81" s="974"/>
      <c r="B81" s="975"/>
      <c r="C81" s="962"/>
      <c r="D81" s="960" t="s">
        <v>1181</v>
      </c>
      <c r="E81" s="175" t="s">
        <v>334</v>
      </c>
      <c r="F81" s="193">
        <v>44197</v>
      </c>
      <c r="G81" s="174" t="s">
        <v>376</v>
      </c>
      <c r="H81" s="973"/>
      <c r="I81" s="973"/>
      <c r="J81" s="973"/>
      <c r="K81" s="973"/>
      <c r="L81" s="269"/>
      <c r="M81" s="269"/>
      <c r="N81" s="270"/>
      <c r="O81" s="269"/>
      <c r="P81" s="269"/>
      <c r="Q81" s="269"/>
      <c r="R81" s="269"/>
      <c r="S81" s="269"/>
    </row>
    <row r="82" spans="1:19" ht="14.25" customHeight="1">
      <c r="A82" s="974"/>
      <c r="B82" s="975"/>
      <c r="C82" s="457" t="s">
        <v>300</v>
      </c>
      <c r="D82" s="835"/>
      <c r="E82" s="843"/>
      <c r="F82" s="971"/>
      <c r="G82" s="843"/>
      <c r="H82" s="976" t="s">
        <v>4</v>
      </c>
      <c r="I82" s="976" t="s">
        <v>359</v>
      </c>
      <c r="J82" s="994" t="s">
        <v>373</v>
      </c>
      <c r="K82" s="976" t="s">
        <v>301</v>
      </c>
      <c r="L82" s="265">
        <v>211</v>
      </c>
      <c r="M82" s="265">
        <v>1398088.97</v>
      </c>
      <c r="N82" s="266">
        <v>1398088.97</v>
      </c>
      <c r="O82" s="265">
        <v>1272500</v>
      </c>
      <c r="P82" s="265">
        <v>1153400</v>
      </c>
      <c r="Q82" s="265">
        <v>1153400</v>
      </c>
      <c r="R82" s="265">
        <v>1153400</v>
      </c>
      <c r="S82" s="265">
        <v>3</v>
      </c>
    </row>
    <row r="83" spans="1:19" ht="24.75" customHeight="1">
      <c r="A83" s="974"/>
      <c r="B83" s="975"/>
      <c r="C83" s="457" t="s">
        <v>304</v>
      </c>
      <c r="D83" s="835"/>
      <c r="E83" s="843"/>
      <c r="F83" s="971"/>
      <c r="G83" s="843"/>
      <c r="H83" s="976" t="s">
        <v>4</v>
      </c>
      <c r="I83" s="976" t="s">
        <v>359</v>
      </c>
      <c r="J83" s="994" t="s">
        <v>373</v>
      </c>
      <c r="K83" s="976" t="s">
        <v>305</v>
      </c>
      <c r="L83" s="265">
        <v>213</v>
      </c>
      <c r="M83" s="265">
        <v>416894.96</v>
      </c>
      <c r="N83" s="266">
        <v>416894.96</v>
      </c>
      <c r="O83" s="265">
        <v>384300</v>
      </c>
      <c r="P83" s="265">
        <v>348300</v>
      </c>
      <c r="Q83" s="265">
        <v>348300</v>
      </c>
      <c r="R83" s="265">
        <v>348300</v>
      </c>
      <c r="S83" s="265">
        <v>3</v>
      </c>
    </row>
    <row r="84" spans="1:19" ht="15" customHeight="1">
      <c r="A84" s="974"/>
      <c r="B84" s="975"/>
      <c r="C84" s="457" t="s">
        <v>378</v>
      </c>
      <c r="D84" s="835"/>
      <c r="E84" s="843"/>
      <c r="F84" s="971"/>
      <c r="G84" s="843"/>
      <c r="H84" s="976" t="s">
        <v>4</v>
      </c>
      <c r="I84" s="976" t="s">
        <v>359</v>
      </c>
      <c r="J84" s="994" t="s">
        <v>373</v>
      </c>
      <c r="K84" s="976" t="s">
        <v>303</v>
      </c>
      <c r="L84" s="265">
        <v>212</v>
      </c>
      <c r="M84" s="265">
        <v>0</v>
      </c>
      <c r="N84" s="266">
        <v>0</v>
      </c>
      <c r="O84" s="265">
        <v>0</v>
      </c>
      <c r="P84" s="265"/>
      <c r="Q84" s="265"/>
      <c r="R84" s="265"/>
      <c r="S84" s="265">
        <v>3</v>
      </c>
    </row>
    <row r="85" spans="1:19" ht="15" customHeight="1">
      <c r="A85" s="974"/>
      <c r="B85" s="975"/>
      <c r="C85" s="483" t="s">
        <v>321</v>
      </c>
      <c r="D85" s="835"/>
      <c r="E85" s="843"/>
      <c r="F85" s="971"/>
      <c r="G85" s="843"/>
      <c r="H85" s="976" t="s">
        <v>4</v>
      </c>
      <c r="I85" s="976" t="s">
        <v>359</v>
      </c>
      <c r="J85" s="994" t="s">
        <v>373</v>
      </c>
      <c r="K85" s="976" t="s">
        <v>12</v>
      </c>
      <c r="L85" s="265">
        <v>221</v>
      </c>
      <c r="M85" s="265">
        <v>88970</v>
      </c>
      <c r="N85" s="266">
        <v>88970</v>
      </c>
      <c r="O85" s="265">
        <v>113400</v>
      </c>
      <c r="P85" s="265">
        <v>94000</v>
      </c>
      <c r="Q85" s="265">
        <v>94000</v>
      </c>
      <c r="R85" s="265">
        <v>94000</v>
      </c>
      <c r="S85" s="265">
        <v>3</v>
      </c>
    </row>
    <row r="86" spans="1:19" ht="15" customHeight="1">
      <c r="A86" s="974"/>
      <c r="B86" s="975"/>
      <c r="C86" s="483" t="s">
        <v>379</v>
      </c>
      <c r="D86" s="835"/>
      <c r="E86" s="843"/>
      <c r="F86" s="971"/>
      <c r="G86" s="843"/>
      <c r="H86" s="976" t="s">
        <v>4</v>
      </c>
      <c r="I86" s="976" t="s">
        <v>359</v>
      </c>
      <c r="J86" s="994" t="s">
        <v>373</v>
      </c>
      <c r="K86" s="976" t="s">
        <v>12</v>
      </c>
      <c r="L86" s="265">
        <v>223</v>
      </c>
      <c r="M86" s="265">
        <v>150569</v>
      </c>
      <c r="N86" s="266">
        <v>150569</v>
      </c>
      <c r="O86" s="265">
        <v>202400</v>
      </c>
      <c r="P86" s="265">
        <v>3000</v>
      </c>
      <c r="Q86" s="265">
        <v>3000</v>
      </c>
      <c r="R86" s="265">
        <v>3000</v>
      </c>
      <c r="S86" s="265">
        <v>3</v>
      </c>
    </row>
    <row r="87" spans="1:19" ht="25.5" customHeight="1">
      <c r="A87" s="974"/>
      <c r="B87" s="975"/>
      <c r="C87" s="457" t="s">
        <v>322</v>
      </c>
      <c r="D87" s="835"/>
      <c r="E87" s="843"/>
      <c r="F87" s="971"/>
      <c r="G87" s="843"/>
      <c r="H87" s="976" t="s">
        <v>4</v>
      </c>
      <c r="I87" s="976" t="s">
        <v>359</v>
      </c>
      <c r="J87" s="994" t="s">
        <v>373</v>
      </c>
      <c r="K87" s="976" t="s">
        <v>12</v>
      </c>
      <c r="L87" s="265">
        <v>225</v>
      </c>
      <c r="M87" s="265">
        <v>70223.4</v>
      </c>
      <c r="N87" s="266">
        <v>70223.4</v>
      </c>
      <c r="O87" s="265">
        <v>75700</v>
      </c>
      <c r="P87" s="265">
        <v>39100</v>
      </c>
      <c r="Q87" s="265">
        <v>39100</v>
      </c>
      <c r="R87" s="265">
        <v>39100</v>
      </c>
      <c r="S87" s="265">
        <v>3</v>
      </c>
    </row>
    <row r="88" spans="1:19" ht="16.5" customHeight="1">
      <c r="A88" s="974"/>
      <c r="B88" s="975"/>
      <c r="C88" s="483" t="s">
        <v>311</v>
      </c>
      <c r="D88" s="835"/>
      <c r="E88" s="843"/>
      <c r="F88" s="971"/>
      <c r="G88" s="843"/>
      <c r="H88" s="976" t="s">
        <v>4</v>
      </c>
      <c r="I88" s="976" t="s">
        <v>359</v>
      </c>
      <c r="J88" s="994" t="s">
        <v>373</v>
      </c>
      <c r="K88" s="976" t="s">
        <v>12</v>
      </c>
      <c r="L88" s="265">
        <v>226</v>
      </c>
      <c r="M88" s="265">
        <v>182076.64</v>
      </c>
      <c r="N88" s="266">
        <v>182076.64</v>
      </c>
      <c r="O88" s="265">
        <v>67700</v>
      </c>
      <c r="P88" s="265">
        <v>28400</v>
      </c>
      <c r="Q88" s="265">
        <v>93400</v>
      </c>
      <c r="R88" s="265">
        <v>93400</v>
      </c>
      <c r="S88" s="265">
        <v>3</v>
      </c>
    </row>
    <row r="89" spans="1:19" ht="25.5" customHeight="1">
      <c r="A89" s="974"/>
      <c r="B89" s="975"/>
      <c r="C89" s="457" t="s">
        <v>320</v>
      </c>
      <c r="D89" s="835"/>
      <c r="E89" s="843"/>
      <c r="F89" s="971"/>
      <c r="G89" s="843"/>
      <c r="H89" s="976" t="s">
        <v>4</v>
      </c>
      <c r="I89" s="976" t="s">
        <v>359</v>
      </c>
      <c r="J89" s="994" t="s">
        <v>373</v>
      </c>
      <c r="K89" s="976" t="s">
        <v>12</v>
      </c>
      <c r="L89" s="265">
        <v>310</v>
      </c>
      <c r="M89" s="265">
        <v>85136.53</v>
      </c>
      <c r="N89" s="266">
        <v>85136.53</v>
      </c>
      <c r="O89" s="265">
        <v>0</v>
      </c>
      <c r="P89" s="265"/>
      <c r="Q89" s="265"/>
      <c r="R89" s="265"/>
      <c r="S89" s="265">
        <v>3</v>
      </c>
    </row>
    <row r="90" spans="1:19" ht="23.25" customHeight="1">
      <c r="A90" s="974"/>
      <c r="B90" s="975"/>
      <c r="C90" s="457" t="s">
        <v>323</v>
      </c>
      <c r="D90" s="835"/>
      <c r="E90" s="843"/>
      <c r="F90" s="971"/>
      <c r="G90" s="843"/>
      <c r="H90" s="320" t="s">
        <v>4</v>
      </c>
      <c r="I90" s="320" t="s">
        <v>359</v>
      </c>
      <c r="J90" s="312" t="s">
        <v>373</v>
      </c>
      <c r="K90" s="320" t="s">
        <v>12</v>
      </c>
      <c r="L90" s="260">
        <v>346</v>
      </c>
      <c r="M90" s="260">
        <v>92040.5</v>
      </c>
      <c r="N90" s="261">
        <v>92040.5</v>
      </c>
      <c r="O90" s="260">
        <v>5000</v>
      </c>
      <c r="P90" s="260">
        <v>0</v>
      </c>
      <c r="Q90" s="260">
        <v>0</v>
      </c>
      <c r="R90" s="260">
        <v>0</v>
      </c>
      <c r="S90" s="260">
        <v>3</v>
      </c>
    </row>
    <row r="91" spans="1:19" ht="23.25" customHeight="1">
      <c r="A91" s="974"/>
      <c r="B91" s="975"/>
      <c r="C91" s="483" t="s">
        <v>379</v>
      </c>
      <c r="D91" s="835"/>
      <c r="E91" s="843"/>
      <c r="F91" s="971"/>
      <c r="G91" s="843"/>
      <c r="H91" s="976" t="s">
        <v>4</v>
      </c>
      <c r="I91" s="976" t="s">
        <v>359</v>
      </c>
      <c r="J91" s="994" t="s">
        <v>373</v>
      </c>
      <c r="K91" s="976" t="s">
        <v>1182</v>
      </c>
      <c r="L91" s="265">
        <v>223</v>
      </c>
      <c r="M91" s="260">
        <v>0</v>
      </c>
      <c r="N91" s="261">
        <v>0</v>
      </c>
      <c r="O91" s="260">
        <v>0</v>
      </c>
      <c r="P91" s="260">
        <v>208800</v>
      </c>
      <c r="Q91" s="260">
        <v>208800</v>
      </c>
      <c r="R91" s="260">
        <v>208800</v>
      </c>
      <c r="S91" s="260"/>
    </row>
    <row r="92" spans="1:19" ht="15.75" customHeight="1">
      <c r="A92" s="974"/>
      <c r="B92" s="975"/>
      <c r="C92" s="483" t="s">
        <v>312</v>
      </c>
      <c r="D92" s="835"/>
      <c r="E92" s="843"/>
      <c r="F92" s="971"/>
      <c r="G92" s="843"/>
      <c r="H92" s="976" t="s">
        <v>4</v>
      </c>
      <c r="I92" s="976" t="s">
        <v>359</v>
      </c>
      <c r="J92" s="994" t="s">
        <v>373</v>
      </c>
      <c r="K92" s="976" t="s">
        <v>11</v>
      </c>
      <c r="L92" s="265">
        <v>290</v>
      </c>
      <c r="M92" s="265">
        <v>0</v>
      </c>
      <c r="N92" s="266">
        <v>0</v>
      </c>
      <c r="O92" s="265">
        <v>0</v>
      </c>
      <c r="P92" s="265">
        <v>0</v>
      </c>
      <c r="Q92" s="265">
        <v>0</v>
      </c>
      <c r="R92" s="265">
        <v>0</v>
      </c>
      <c r="S92" s="265">
        <v>3</v>
      </c>
    </row>
    <row r="93" spans="1:19" ht="14.25" customHeight="1">
      <c r="A93" s="995"/>
      <c r="B93" s="847"/>
      <c r="C93" s="483" t="s">
        <v>312</v>
      </c>
      <c r="D93" s="826"/>
      <c r="E93" s="844"/>
      <c r="F93" s="981"/>
      <c r="G93" s="844"/>
      <c r="H93" s="994" t="s">
        <v>4</v>
      </c>
      <c r="I93" s="994" t="s">
        <v>359</v>
      </c>
      <c r="J93" s="312" t="s">
        <v>373</v>
      </c>
      <c r="K93" s="994" t="s">
        <v>66</v>
      </c>
      <c r="L93" s="207">
        <v>290</v>
      </c>
      <c r="M93" s="207">
        <v>0</v>
      </c>
      <c r="N93" s="289">
        <v>0</v>
      </c>
      <c r="O93" s="207">
        <v>0</v>
      </c>
      <c r="P93" s="207">
        <v>0</v>
      </c>
      <c r="Q93" s="207">
        <v>0</v>
      </c>
      <c r="R93" s="207">
        <v>0</v>
      </c>
      <c r="S93" s="207">
        <v>3</v>
      </c>
    </row>
    <row r="94" spans="1:19" ht="93.75" customHeight="1">
      <c r="A94" s="125">
        <v>703</v>
      </c>
      <c r="B94" s="269"/>
      <c r="C94" s="458" t="s">
        <v>1183</v>
      </c>
      <c r="D94" s="963" t="s">
        <v>374</v>
      </c>
      <c r="E94" s="175" t="s">
        <v>182</v>
      </c>
      <c r="F94" s="193">
        <v>41639</v>
      </c>
      <c r="G94" s="174" t="s">
        <v>22</v>
      </c>
      <c r="H94" s="996" t="s">
        <v>4</v>
      </c>
      <c r="I94" s="996" t="s">
        <v>359</v>
      </c>
      <c r="J94" s="996" t="s">
        <v>1184</v>
      </c>
      <c r="K94" s="996" t="s">
        <v>548</v>
      </c>
      <c r="L94" s="277">
        <v>0</v>
      </c>
      <c r="M94" s="258">
        <f aca="true" t="shared" si="13" ref="M94:R94">M95+M96</f>
        <v>0</v>
      </c>
      <c r="N94" s="258">
        <f t="shared" si="13"/>
        <v>0</v>
      </c>
      <c r="O94" s="258">
        <f t="shared" si="13"/>
        <v>47400</v>
      </c>
      <c r="P94" s="258">
        <f t="shared" si="13"/>
        <v>0</v>
      </c>
      <c r="Q94" s="258">
        <f t="shared" si="13"/>
        <v>0</v>
      </c>
      <c r="R94" s="258">
        <f t="shared" si="13"/>
        <v>0</v>
      </c>
      <c r="S94" s="207"/>
    </row>
    <row r="95" spans="1:19" ht="26.25" customHeight="1">
      <c r="A95" s="972"/>
      <c r="B95" s="269"/>
      <c r="C95" s="457" t="s">
        <v>300</v>
      </c>
      <c r="D95" s="967"/>
      <c r="E95" s="175"/>
      <c r="F95" s="193"/>
      <c r="G95" s="175"/>
      <c r="H95" s="312" t="s">
        <v>4</v>
      </c>
      <c r="I95" s="312" t="s">
        <v>359</v>
      </c>
      <c r="J95" s="312" t="s">
        <v>1184</v>
      </c>
      <c r="K95" s="312" t="s">
        <v>301</v>
      </c>
      <c r="L95" s="250">
        <v>211</v>
      </c>
      <c r="M95" s="250">
        <v>0</v>
      </c>
      <c r="N95" s="317">
        <v>0</v>
      </c>
      <c r="O95" s="260">
        <v>36400</v>
      </c>
      <c r="P95" s="260">
        <v>0</v>
      </c>
      <c r="Q95" s="260">
        <v>0</v>
      </c>
      <c r="R95" s="260">
        <v>0</v>
      </c>
      <c r="S95" s="207">
        <v>3</v>
      </c>
    </row>
    <row r="96" spans="1:19" ht="27" customHeight="1">
      <c r="A96" s="972"/>
      <c r="B96" s="170"/>
      <c r="C96" s="457" t="s">
        <v>304</v>
      </c>
      <c r="D96" s="194"/>
      <c r="E96" s="179"/>
      <c r="F96" s="478"/>
      <c r="G96" s="179"/>
      <c r="H96" s="311" t="s">
        <v>4</v>
      </c>
      <c r="I96" s="311" t="s">
        <v>359</v>
      </c>
      <c r="J96" s="311" t="s">
        <v>1184</v>
      </c>
      <c r="K96" s="311" t="s">
        <v>305</v>
      </c>
      <c r="L96" s="177">
        <v>213</v>
      </c>
      <c r="M96" s="177">
        <v>0</v>
      </c>
      <c r="N96" s="317">
        <v>0</v>
      </c>
      <c r="O96" s="260">
        <v>11000</v>
      </c>
      <c r="P96" s="260">
        <v>0</v>
      </c>
      <c r="Q96" s="260">
        <v>0</v>
      </c>
      <c r="R96" s="260">
        <v>0</v>
      </c>
      <c r="S96" s="207">
        <v>3</v>
      </c>
    </row>
    <row r="97" spans="1:19" ht="58.5" customHeight="1">
      <c r="A97" s="125">
        <v>703</v>
      </c>
      <c r="B97" s="175" t="s">
        <v>1108</v>
      </c>
      <c r="C97" s="959" t="s">
        <v>1174</v>
      </c>
      <c r="D97" s="997" t="s">
        <v>380</v>
      </c>
      <c r="E97" s="460" t="s">
        <v>334</v>
      </c>
      <c r="F97" s="461">
        <v>39841</v>
      </c>
      <c r="G97" s="174" t="s">
        <v>22</v>
      </c>
      <c r="H97" s="299" t="s">
        <v>4</v>
      </c>
      <c r="I97" s="299" t="s">
        <v>359</v>
      </c>
      <c r="J97" s="299" t="s">
        <v>381</v>
      </c>
      <c r="K97" s="299" t="s">
        <v>173</v>
      </c>
      <c r="L97" s="299" t="s">
        <v>87</v>
      </c>
      <c r="M97" s="276">
        <f aca="true" t="shared" si="14" ref="M97:R97">M99</f>
        <v>7743939</v>
      </c>
      <c r="N97" s="654">
        <f t="shared" si="14"/>
        <v>7743939</v>
      </c>
      <c r="O97" s="654">
        <f t="shared" si="14"/>
        <v>3697400</v>
      </c>
      <c r="P97" s="654">
        <f t="shared" si="14"/>
        <v>220000</v>
      </c>
      <c r="Q97" s="654">
        <f t="shared" si="14"/>
        <v>220000</v>
      </c>
      <c r="R97" s="654">
        <f t="shared" si="14"/>
        <v>220000</v>
      </c>
      <c r="S97" s="125"/>
    </row>
    <row r="98" spans="1:19" ht="70.5" customHeight="1">
      <c r="A98" s="125"/>
      <c r="B98" s="175"/>
      <c r="C98" s="959"/>
      <c r="D98" s="998" t="s">
        <v>382</v>
      </c>
      <c r="E98" s="460" t="s">
        <v>182</v>
      </c>
      <c r="F98" s="461">
        <v>41626</v>
      </c>
      <c r="G98" s="174" t="s">
        <v>22</v>
      </c>
      <c r="H98" s="299"/>
      <c r="I98" s="299"/>
      <c r="J98" s="299"/>
      <c r="K98" s="299"/>
      <c r="L98" s="299"/>
      <c r="M98" s="276"/>
      <c r="N98" s="655"/>
      <c r="O98" s="655"/>
      <c r="P98" s="655"/>
      <c r="Q98" s="655"/>
      <c r="R98" s="655"/>
      <c r="S98" s="125"/>
    </row>
    <row r="99" spans="1:19" ht="27" customHeight="1">
      <c r="A99" s="125"/>
      <c r="B99" s="175"/>
      <c r="C99" s="457" t="s">
        <v>354</v>
      </c>
      <c r="D99" s="999"/>
      <c r="E99" s="460"/>
      <c r="F99" s="461"/>
      <c r="G99" s="174"/>
      <c r="H99" s="312" t="s">
        <v>4</v>
      </c>
      <c r="I99" s="312" t="s">
        <v>359</v>
      </c>
      <c r="J99" s="312" t="s">
        <v>381</v>
      </c>
      <c r="K99" s="312" t="s">
        <v>173</v>
      </c>
      <c r="L99" s="312" t="s">
        <v>276</v>
      </c>
      <c r="M99" s="250">
        <v>7743939</v>
      </c>
      <c r="N99" s="272">
        <v>7743939</v>
      </c>
      <c r="O99" s="250">
        <v>3697400</v>
      </c>
      <c r="P99" s="250">
        <v>220000</v>
      </c>
      <c r="Q99" s="250">
        <v>220000</v>
      </c>
      <c r="R99" s="250">
        <v>220000</v>
      </c>
      <c r="S99" s="250">
        <v>3</v>
      </c>
    </row>
    <row r="100" spans="1:19" ht="28.5" customHeight="1">
      <c r="A100" s="978">
        <v>703</v>
      </c>
      <c r="B100" s="870" t="s">
        <v>388</v>
      </c>
      <c r="C100" s="948" t="s">
        <v>383</v>
      </c>
      <c r="D100" s="1000" t="s">
        <v>384</v>
      </c>
      <c r="E100" s="656" t="s">
        <v>182</v>
      </c>
      <c r="F100" s="659">
        <v>40814</v>
      </c>
      <c r="G100" s="726" t="s">
        <v>22</v>
      </c>
      <c r="H100" s="320" t="s">
        <v>4</v>
      </c>
      <c r="I100" s="320" t="s">
        <v>359</v>
      </c>
      <c r="J100" s="320" t="s">
        <v>385</v>
      </c>
      <c r="K100" s="320" t="s">
        <v>51</v>
      </c>
      <c r="L100" s="320" t="s">
        <v>87</v>
      </c>
      <c r="M100" s="262">
        <f aca="true" t="shared" si="15" ref="M100:R100">M103</f>
        <v>38100</v>
      </c>
      <c r="N100" s="262">
        <f t="shared" si="15"/>
        <v>38080</v>
      </c>
      <c r="O100" s="262">
        <f t="shared" si="15"/>
        <v>37800</v>
      </c>
      <c r="P100" s="262">
        <f t="shared" si="15"/>
        <v>38700</v>
      </c>
      <c r="Q100" s="262">
        <f t="shared" si="15"/>
        <v>38700</v>
      </c>
      <c r="R100" s="262">
        <f t="shared" si="15"/>
        <v>38700</v>
      </c>
      <c r="S100" s="260"/>
    </row>
    <row r="101" spans="1:19" ht="12.75">
      <c r="A101" s="980"/>
      <c r="B101" s="843"/>
      <c r="C101" s="835"/>
      <c r="D101" s="1001"/>
      <c r="E101" s="657"/>
      <c r="F101" s="660"/>
      <c r="G101" s="643"/>
      <c r="H101" s="973"/>
      <c r="I101" s="973"/>
      <c r="J101" s="973"/>
      <c r="K101" s="973"/>
      <c r="L101" s="269"/>
      <c r="M101" s="269"/>
      <c r="N101" s="270"/>
      <c r="O101" s="269"/>
      <c r="P101" s="269"/>
      <c r="Q101" s="269"/>
      <c r="R101" s="269"/>
      <c r="S101" s="269"/>
    </row>
    <row r="102" spans="1:19" ht="37.5" customHeight="1">
      <c r="A102" s="980"/>
      <c r="B102" s="843"/>
      <c r="C102" s="826"/>
      <c r="D102" s="1001"/>
      <c r="E102" s="657"/>
      <c r="F102" s="660"/>
      <c r="G102" s="643"/>
      <c r="H102" s="1002"/>
      <c r="I102" s="1002"/>
      <c r="J102" s="1002"/>
      <c r="K102" s="1002"/>
      <c r="L102" s="170"/>
      <c r="M102" s="170"/>
      <c r="N102" s="297"/>
      <c r="O102" s="170"/>
      <c r="P102" s="170"/>
      <c r="Q102" s="170"/>
      <c r="R102" s="170"/>
      <c r="S102" s="170"/>
    </row>
    <row r="103" spans="1:19" ht="27.75" customHeight="1">
      <c r="A103" s="655"/>
      <c r="B103" s="844"/>
      <c r="C103" s="194" t="s">
        <v>386</v>
      </c>
      <c r="D103" s="1003"/>
      <c r="E103" s="658"/>
      <c r="F103" s="661"/>
      <c r="G103" s="644"/>
      <c r="H103" s="320" t="s">
        <v>4</v>
      </c>
      <c r="I103" s="320" t="s">
        <v>359</v>
      </c>
      <c r="J103" s="320" t="s">
        <v>385</v>
      </c>
      <c r="K103" s="320" t="s">
        <v>51</v>
      </c>
      <c r="L103" s="320" t="s">
        <v>387</v>
      </c>
      <c r="M103" s="260">
        <v>38100</v>
      </c>
      <c r="N103" s="261">
        <v>38080</v>
      </c>
      <c r="O103" s="260">
        <v>37800</v>
      </c>
      <c r="P103" s="260">
        <v>38700</v>
      </c>
      <c r="Q103" s="260">
        <v>38700</v>
      </c>
      <c r="R103" s="260">
        <v>38700</v>
      </c>
      <c r="S103" s="260">
        <v>3</v>
      </c>
    </row>
    <row r="104" spans="1:19" ht="82.5" customHeight="1">
      <c r="A104" s="978">
        <v>703</v>
      </c>
      <c r="B104" s="870" t="s">
        <v>1109</v>
      </c>
      <c r="C104" s="982" t="s">
        <v>389</v>
      </c>
      <c r="D104" s="968" t="s">
        <v>390</v>
      </c>
      <c r="E104" s="870" t="s">
        <v>182</v>
      </c>
      <c r="F104" s="979">
        <v>42123</v>
      </c>
      <c r="G104" s="726" t="s">
        <v>22</v>
      </c>
      <c r="H104" s="320" t="s">
        <v>4</v>
      </c>
      <c r="I104" s="320" t="s">
        <v>359</v>
      </c>
      <c r="J104" s="320" t="s">
        <v>391</v>
      </c>
      <c r="K104" s="320" t="s">
        <v>392</v>
      </c>
      <c r="L104" s="320" t="s">
        <v>87</v>
      </c>
      <c r="M104" s="258">
        <f aca="true" t="shared" si="16" ref="M104:R104">SUM(M106:M107)</f>
        <v>80000</v>
      </c>
      <c r="N104" s="258">
        <f t="shared" si="16"/>
        <v>7751</v>
      </c>
      <c r="O104" s="258">
        <f t="shared" si="16"/>
        <v>68000</v>
      </c>
      <c r="P104" s="258">
        <f t="shared" si="16"/>
        <v>80000</v>
      </c>
      <c r="Q104" s="258">
        <f t="shared" si="16"/>
        <v>80000</v>
      </c>
      <c r="R104" s="258">
        <f t="shared" si="16"/>
        <v>80000</v>
      </c>
      <c r="S104" s="258"/>
    </row>
    <row r="105" spans="1:19" ht="9.75" customHeight="1">
      <c r="A105" s="980"/>
      <c r="B105" s="843"/>
      <c r="C105" s="194"/>
      <c r="D105" s="960"/>
      <c r="E105" s="843"/>
      <c r="F105" s="971"/>
      <c r="G105" s="643"/>
      <c r="H105" s="311"/>
      <c r="I105" s="311"/>
      <c r="J105" s="311"/>
      <c r="K105" s="299"/>
      <c r="L105" s="311"/>
      <c r="M105" s="290"/>
      <c r="N105" s="291"/>
      <c r="O105" s="290"/>
      <c r="P105" s="290"/>
      <c r="Q105" s="290"/>
      <c r="R105" s="290"/>
      <c r="S105" s="290"/>
    </row>
    <row r="106" spans="1:19" ht="21.75" customHeight="1">
      <c r="A106" s="980"/>
      <c r="B106" s="843"/>
      <c r="C106" s="488" t="s">
        <v>393</v>
      </c>
      <c r="D106" s="960"/>
      <c r="E106" s="844"/>
      <c r="F106" s="981"/>
      <c r="G106" s="644"/>
      <c r="H106" s="312" t="s">
        <v>4</v>
      </c>
      <c r="I106" s="320" t="s">
        <v>359</v>
      </c>
      <c r="J106" s="320" t="s">
        <v>391</v>
      </c>
      <c r="K106" s="320" t="s">
        <v>11</v>
      </c>
      <c r="L106" s="320" t="s">
        <v>394</v>
      </c>
      <c r="M106" s="260">
        <v>80000</v>
      </c>
      <c r="N106" s="261">
        <v>7751</v>
      </c>
      <c r="O106" s="260">
        <v>68000</v>
      </c>
      <c r="P106" s="260">
        <v>80000</v>
      </c>
      <c r="Q106" s="260">
        <v>80000</v>
      </c>
      <c r="R106" s="260">
        <v>80000</v>
      </c>
      <c r="S106" s="260">
        <v>3</v>
      </c>
    </row>
    <row r="107" spans="1:19" ht="46.5" customHeight="1">
      <c r="A107" s="177"/>
      <c r="B107" s="179"/>
      <c r="C107" s="488" t="s">
        <v>313</v>
      </c>
      <c r="D107" s="966"/>
      <c r="E107" s="475"/>
      <c r="F107" s="1004"/>
      <c r="G107" s="187"/>
      <c r="H107" s="312" t="s">
        <v>4</v>
      </c>
      <c r="I107" s="320" t="s">
        <v>359</v>
      </c>
      <c r="J107" s="320" t="s">
        <v>391</v>
      </c>
      <c r="K107" s="320" t="s">
        <v>51</v>
      </c>
      <c r="L107" s="320" t="s">
        <v>395</v>
      </c>
      <c r="M107" s="260">
        <v>0</v>
      </c>
      <c r="N107" s="261">
        <v>0</v>
      </c>
      <c r="O107" s="260">
        <v>0</v>
      </c>
      <c r="P107" s="260">
        <v>0</v>
      </c>
      <c r="Q107" s="260">
        <v>0</v>
      </c>
      <c r="R107" s="260">
        <v>0</v>
      </c>
      <c r="S107" s="260">
        <v>3</v>
      </c>
    </row>
    <row r="108" spans="1:19" ht="51.75" customHeight="1">
      <c r="A108" s="125">
        <v>703</v>
      </c>
      <c r="B108" s="175" t="s">
        <v>1110</v>
      </c>
      <c r="C108" s="488" t="s">
        <v>396</v>
      </c>
      <c r="D108" s="963" t="s">
        <v>397</v>
      </c>
      <c r="E108" s="175" t="s">
        <v>182</v>
      </c>
      <c r="F108" s="193"/>
      <c r="G108" s="174"/>
      <c r="H108" s="312" t="s">
        <v>4</v>
      </c>
      <c r="I108" s="320" t="s">
        <v>359</v>
      </c>
      <c r="J108" s="320" t="s">
        <v>398</v>
      </c>
      <c r="K108" s="320" t="s">
        <v>12</v>
      </c>
      <c r="L108" s="320" t="s">
        <v>87</v>
      </c>
      <c r="M108" s="258">
        <f aca="true" t="shared" si="17" ref="M108:R108">SUM(M111:M111)</f>
        <v>0</v>
      </c>
      <c r="N108" s="258">
        <f t="shared" si="17"/>
        <v>0</v>
      </c>
      <c r="O108" s="258">
        <f t="shared" si="17"/>
        <v>600000</v>
      </c>
      <c r="P108" s="258">
        <f t="shared" si="17"/>
        <v>0</v>
      </c>
      <c r="Q108" s="258">
        <f t="shared" si="17"/>
        <v>0</v>
      </c>
      <c r="R108" s="258">
        <f t="shared" si="17"/>
        <v>0</v>
      </c>
      <c r="S108" s="260"/>
    </row>
    <row r="109" spans="1:19" ht="25.5" customHeight="1">
      <c r="A109" s="125"/>
      <c r="B109" s="175"/>
      <c r="C109" s="488" t="s">
        <v>321</v>
      </c>
      <c r="D109" s="963"/>
      <c r="E109" s="175"/>
      <c r="F109" s="193"/>
      <c r="G109" s="174"/>
      <c r="H109" s="312" t="s">
        <v>4</v>
      </c>
      <c r="I109" s="320" t="s">
        <v>359</v>
      </c>
      <c r="J109" s="320" t="s">
        <v>398</v>
      </c>
      <c r="K109" s="320" t="s">
        <v>12</v>
      </c>
      <c r="L109" s="320" t="s">
        <v>399</v>
      </c>
      <c r="M109" s="260">
        <v>0</v>
      </c>
      <c r="N109" s="260">
        <v>0</v>
      </c>
      <c r="O109" s="260">
        <v>0</v>
      </c>
      <c r="P109" s="260">
        <v>0</v>
      </c>
      <c r="Q109" s="260">
        <v>0</v>
      </c>
      <c r="R109" s="260">
        <v>0</v>
      </c>
      <c r="S109" s="260">
        <v>3</v>
      </c>
    </row>
    <row r="110" spans="1:19" ht="24" customHeight="1">
      <c r="A110" s="125"/>
      <c r="B110" s="175"/>
      <c r="C110" s="488" t="s">
        <v>361</v>
      </c>
      <c r="D110" s="963"/>
      <c r="E110" s="175"/>
      <c r="F110" s="193"/>
      <c r="G110" s="174"/>
      <c r="H110" s="312" t="s">
        <v>4</v>
      </c>
      <c r="I110" s="320" t="s">
        <v>359</v>
      </c>
      <c r="J110" s="320" t="s">
        <v>398</v>
      </c>
      <c r="K110" s="320" t="s">
        <v>12</v>
      </c>
      <c r="L110" s="320" t="s">
        <v>400</v>
      </c>
      <c r="M110" s="260">
        <v>0</v>
      </c>
      <c r="N110" s="260">
        <v>0</v>
      </c>
      <c r="O110" s="260">
        <v>0</v>
      </c>
      <c r="P110" s="260">
        <v>0</v>
      </c>
      <c r="Q110" s="260">
        <v>0</v>
      </c>
      <c r="R110" s="260">
        <v>0</v>
      </c>
      <c r="S110" s="260">
        <v>3</v>
      </c>
    </row>
    <row r="111" spans="1:19" ht="21.75" customHeight="1">
      <c r="A111" s="177"/>
      <c r="B111" s="179"/>
      <c r="C111" s="457" t="s">
        <v>311</v>
      </c>
      <c r="D111" s="965"/>
      <c r="E111" s="179"/>
      <c r="F111" s="478"/>
      <c r="G111" s="190"/>
      <c r="H111" s="312" t="s">
        <v>4</v>
      </c>
      <c r="I111" s="320" t="s">
        <v>359</v>
      </c>
      <c r="J111" s="320" t="s">
        <v>398</v>
      </c>
      <c r="K111" s="320" t="s">
        <v>12</v>
      </c>
      <c r="L111" s="320" t="s">
        <v>401</v>
      </c>
      <c r="M111" s="260">
        <v>0</v>
      </c>
      <c r="N111" s="261">
        <v>0</v>
      </c>
      <c r="O111" s="260">
        <v>600000</v>
      </c>
      <c r="P111" s="260">
        <v>0</v>
      </c>
      <c r="Q111" s="260">
        <v>0</v>
      </c>
      <c r="R111" s="260">
        <v>0</v>
      </c>
      <c r="S111" s="260">
        <v>3</v>
      </c>
    </row>
    <row r="112" spans="1:19" ht="118.5" customHeight="1">
      <c r="A112" s="125">
        <v>703</v>
      </c>
      <c r="B112" s="843" t="s">
        <v>1111</v>
      </c>
      <c r="C112" s="194" t="s">
        <v>402</v>
      </c>
      <c r="D112" s="960" t="s">
        <v>403</v>
      </c>
      <c r="E112" s="175" t="s">
        <v>404</v>
      </c>
      <c r="F112" s="193">
        <v>43524</v>
      </c>
      <c r="G112" s="182">
        <v>43830</v>
      </c>
      <c r="H112" s="311" t="s">
        <v>4</v>
      </c>
      <c r="I112" s="320" t="s">
        <v>359</v>
      </c>
      <c r="J112" s="320" t="s">
        <v>405</v>
      </c>
      <c r="K112" s="320" t="s">
        <v>12</v>
      </c>
      <c r="L112" s="320" t="s">
        <v>87</v>
      </c>
      <c r="M112" s="258">
        <f aca="true" t="shared" si="18" ref="M112:R112">M113</f>
        <v>100000</v>
      </c>
      <c r="N112" s="258">
        <f t="shared" si="18"/>
        <v>99999</v>
      </c>
      <c r="O112" s="258">
        <f t="shared" si="18"/>
        <v>0</v>
      </c>
      <c r="P112" s="258">
        <f t="shared" si="18"/>
        <v>0</v>
      </c>
      <c r="Q112" s="258">
        <f t="shared" si="18"/>
        <v>0</v>
      </c>
      <c r="R112" s="258">
        <f t="shared" si="18"/>
        <v>0</v>
      </c>
      <c r="S112" s="260"/>
    </row>
    <row r="113" spans="1:19" ht="18" customHeight="1">
      <c r="A113" s="177"/>
      <c r="B113" s="844"/>
      <c r="C113" s="488" t="s">
        <v>311</v>
      </c>
      <c r="D113" s="966"/>
      <c r="E113" s="179"/>
      <c r="F113" s="478"/>
      <c r="G113" s="190"/>
      <c r="H113" s="311" t="s">
        <v>4</v>
      </c>
      <c r="I113" s="312" t="s">
        <v>359</v>
      </c>
      <c r="J113" s="312" t="s">
        <v>405</v>
      </c>
      <c r="K113" s="320" t="s">
        <v>12</v>
      </c>
      <c r="L113" s="320" t="s">
        <v>401</v>
      </c>
      <c r="M113" s="260">
        <v>100000</v>
      </c>
      <c r="N113" s="261">
        <v>99999</v>
      </c>
      <c r="O113" s="260">
        <v>0</v>
      </c>
      <c r="P113" s="260">
        <v>0</v>
      </c>
      <c r="Q113" s="260">
        <v>0</v>
      </c>
      <c r="R113" s="260">
        <v>0</v>
      </c>
      <c r="S113" s="260">
        <v>3</v>
      </c>
    </row>
    <row r="114" spans="1:19" ht="83.25" customHeight="1">
      <c r="A114" s="260">
        <v>703</v>
      </c>
      <c r="B114" s="178" t="s">
        <v>283</v>
      </c>
      <c r="C114" s="959" t="s">
        <v>1175</v>
      </c>
      <c r="D114" s="963" t="s">
        <v>407</v>
      </c>
      <c r="E114" s="175" t="s">
        <v>182</v>
      </c>
      <c r="F114" s="193">
        <v>39932</v>
      </c>
      <c r="G114" s="174" t="s">
        <v>22</v>
      </c>
      <c r="H114" s="299" t="s">
        <v>4</v>
      </c>
      <c r="I114" s="299" t="s">
        <v>359</v>
      </c>
      <c r="J114" s="299" t="s">
        <v>408</v>
      </c>
      <c r="K114" s="320" t="s">
        <v>87</v>
      </c>
      <c r="L114" s="320" t="s">
        <v>87</v>
      </c>
      <c r="M114" s="258">
        <f aca="true" t="shared" si="19" ref="M114:R114">SUM(M119:M141)</f>
        <v>14916100</v>
      </c>
      <c r="N114" s="258">
        <f t="shared" si="19"/>
        <v>14008650.470000003</v>
      </c>
      <c r="O114" s="258">
        <f t="shared" si="19"/>
        <v>15940600</v>
      </c>
      <c r="P114" s="258">
        <f t="shared" si="19"/>
        <v>14726100</v>
      </c>
      <c r="Q114" s="258">
        <f t="shared" si="19"/>
        <v>14726100</v>
      </c>
      <c r="R114" s="258">
        <f t="shared" si="19"/>
        <v>14726100</v>
      </c>
      <c r="S114" s="260"/>
    </row>
    <row r="115" spans="1:19" ht="75" customHeight="1">
      <c r="A115" s="972"/>
      <c r="B115" s="175"/>
      <c r="C115" s="967"/>
      <c r="D115" s="963" t="s">
        <v>409</v>
      </c>
      <c r="E115" s="175" t="s">
        <v>334</v>
      </c>
      <c r="F115" s="193">
        <v>39448</v>
      </c>
      <c r="G115" s="174" t="s">
        <v>22</v>
      </c>
      <c r="H115" s="973"/>
      <c r="I115" s="973"/>
      <c r="J115" s="973"/>
      <c r="K115" s="973"/>
      <c r="L115" s="269"/>
      <c r="M115" s="269"/>
      <c r="N115" s="270"/>
      <c r="O115" s="269"/>
      <c r="P115" s="269"/>
      <c r="Q115" s="269"/>
      <c r="R115" s="269"/>
      <c r="S115" s="269"/>
    </row>
    <row r="116" spans="1:19" ht="84.75" customHeight="1">
      <c r="A116" s="972"/>
      <c r="B116" s="175"/>
      <c r="C116" s="967"/>
      <c r="D116" s="967" t="s">
        <v>410</v>
      </c>
      <c r="E116" s="125" t="s">
        <v>182</v>
      </c>
      <c r="F116" s="1005">
        <v>40909</v>
      </c>
      <c r="G116" s="174" t="s">
        <v>22</v>
      </c>
      <c r="H116" s="973"/>
      <c r="I116" s="973"/>
      <c r="J116" s="973"/>
      <c r="K116" s="973"/>
      <c r="L116" s="269"/>
      <c r="M116" s="269"/>
      <c r="N116" s="270"/>
      <c r="O116" s="269"/>
      <c r="P116" s="269"/>
      <c r="Q116" s="269"/>
      <c r="R116" s="269"/>
      <c r="S116" s="269"/>
    </row>
    <row r="117" spans="1:19" ht="82.5" customHeight="1">
      <c r="A117" s="972"/>
      <c r="B117" s="175"/>
      <c r="C117" s="967"/>
      <c r="D117" s="967" t="s">
        <v>411</v>
      </c>
      <c r="E117" s="125" t="s">
        <v>182</v>
      </c>
      <c r="F117" s="1006">
        <v>42614</v>
      </c>
      <c r="G117" s="1007" t="s">
        <v>22</v>
      </c>
      <c r="H117" s="973"/>
      <c r="I117" s="973"/>
      <c r="J117" s="973"/>
      <c r="K117" s="973"/>
      <c r="L117" s="269"/>
      <c r="M117" s="269"/>
      <c r="N117" s="270"/>
      <c r="O117" s="269"/>
      <c r="P117" s="269"/>
      <c r="Q117" s="269"/>
      <c r="R117" s="269"/>
      <c r="S117" s="269"/>
    </row>
    <row r="118" spans="1:19" ht="15.75" customHeight="1">
      <c r="A118" s="972"/>
      <c r="B118" s="175"/>
      <c r="C118" s="967"/>
      <c r="D118" s="960" t="s">
        <v>1181</v>
      </c>
      <c r="E118" s="175" t="s">
        <v>334</v>
      </c>
      <c r="F118" s="193">
        <v>44197</v>
      </c>
      <c r="G118" s="174" t="s">
        <v>376</v>
      </c>
      <c r="H118" s="973"/>
      <c r="I118" s="973"/>
      <c r="J118" s="973"/>
      <c r="K118" s="973"/>
      <c r="L118" s="269"/>
      <c r="M118" s="269"/>
      <c r="N118" s="270"/>
      <c r="O118" s="269"/>
      <c r="P118" s="269"/>
      <c r="Q118" s="269"/>
      <c r="R118" s="269"/>
      <c r="S118" s="269"/>
    </row>
    <row r="119" spans="1:19" ht="14.25" customHeight="1">
      <c r="A119" s="974"/>
      <c r="B119" s="143"/>
      <c r="C119" s="457" t="s">
        <v>300</v>
      </c>
      <c r="D119" s="960"/>
      <c r="E119" s="143"/>
      <c r="F119" s="1008"/>
      <c r="G119" s="226"/>
      <c r="H119" s="320" t="s">
        <v>4</v>
      </c>
      <c r="I119" s="320" t="s">
        <v>359</v>
      </c>
      <c r="J119" s="320" t="s">
        <v>408</v>
      </c>
      <c r="K119" s="320" t="s">
        <v>28</v>
      </c>
      <c r="L119" s="260">
        <v>211</v>
      </c>
      <c r="M119" s="260">
        <v>5657038.25</v>
      </c>
      <c r="N119" s="261">
        <v>5656600.25</v>
      </c>
      <c r="O119" s="260">
        <v>5848800</v>
      </c>
      <c r="P119" s="260">
        <v>6454000</v>
      </c>
      <c r="Q119" s="260">
        <v>6454000</v>
      </c>
      <c r="R119" s="260">
        <v>6454000</v>
      </c>
      <c r="S119" s="260">
        <v>3</v>
      </c>
    </row>
    <row r="120" spans="1:19" ht="18" customHeight="1">
      <c r="A120" s="974"/>
      <c r="B120" s="143"/>
      <c r="C120" s="457" t="s">
        <v>932</v>
      </c>
      <c r="D120" s="960"/>
      <c r="E120" s="143"/>
      <c r="F120" s="1008"/>
      <c r="G120" s="226"/>
      <c r="H120" s="320" t="s">
        <v>4</v>
      </c>
      <c r="I120" s="320" t="s">
        <v>359</v>
      </c>
      <c r="J120" s="320" t="s">
        <v>408</v>
      </c>
      <c r="K120" s="320" t="s">
        <v>28</v>
      </c>
      <c r="L120" s="260">
        <v>266</v>
      </c>
      <c r="M120" s="260">
        <v>12441.75</v>
      </c>
      <c r="N120" s="261">
        <v>12441.75</v>
      </c>
      <c r="O120" s="260"/>
      <c r="P120" s="260"/>
      <c r="Q120" s="260"/>
      <c r="R120" s="260"/>
      <c r="S120" s="260">
        <v>3</v>
      </c>
    </row>
    <row r="121" spans="1:19" ht="26.25" customHeight="1">
      <c r="A121" s="974"/>
      <c r="B121" s="143"/>
      <c r="C121" s="457" t="s">
        <v>304</v>
      </c>
      <c r="D121" s="960"/>
      <c r="E121" s="143"/>
      <c r="F121" s="1008"/>
      <c r="G121" s="226"/>
      <c r="H121" s="320" t="s">
        <v>4</v>
      </c>
      <c r="I121" s="320" t="s">
        <v>359</v>
      </c>
      <c r="J121" s="320" t="s">
        <v>408</v>
      </c>
      <c r="K121" s="320" t="s">
        <v>50</v>
      </c>
      <c r="L121" s="260">
        <v>213</v>
      </c>
      <c r="M121" s="260">
        <v>1684520</v>
      </c>
      <c r="N121" s="261">
        <v>1684420.53</v>
      </c>
      <c r="O121" s="260">
        <v>1766400</v>
      </c>
      <c r="P121" s="260">
        <v>1949100</v>
      </c>
      <c r="Q121" s="260">
        <v>1949100</v>
      </c>
      <c r="R121" s="260">
        <v>1949100</v>
      </c>
      <c r="S121" s="260">
        <v>3</v>
      </c>
    </row>
    <row r="122" spans="1:19" ht="26.25" customHeight="1">
      <c r="A122" s="974"/>
      <c r="B122" s="143"/>
      <c r="C122" s="457" t="s">
        <v>933</v>
      </c>
      <c r="D122" s="960"/>
      <c r="E122" s="143"/>
      <c r="F122" s="1008"/>
      <c r="G122" s="226"/>
      <c r="H122" s="320" t="s">
        <v>4</v>
      </c>
      <c r="I122" s="320" t="s">
        <v>359</v>
      </c>
      <c r="J122" s="320" t="s">
        <v>408</v>
      </c>
      <c r="K122" s="320" t="s">
        <v>33</v>
      </c>
      <c r="L122" s="260">
        <v>212</v>
      </c>
      <c r="M122" s="260">
        <v>19000</v>
      </c>
      <c r="N122" s="261">
        <v>18900</v>
      </c>
      <c r="O122" s="260">
        <v>23500</v>
      </c>
      <c r="P122" s="260">
        <v>24000</v>
      </c>
      <c r="Q122" s="260">
        <v>24000</v>
      </c>
      <c r="R122" s="260">
        <v>24000</v>
      </c>
      <c r="S122" s="260">
        <v>3</v>
      </c>
    </row>
    <row r="123" spans="1:19" ht="15" customHeight="1">
      <c r="A123" s="974"/>
      <c r="B123" s="143"/>
      <c r="C123" s="457" t="s">
        <v>311</v>
      </c>
      <c r="D123" s="960"/>
      <c r="E123" s="143"/>
      <c r="F123" s="1008"/>
      <c r="G123" s="226"/>
      <c r="H123" s="320" t="s">
        <v>4</v>
      </c>
      <c r="I123" s="320" t="s">
        <v>359</v>
      </c>
      <c r="J123" s="320" t="s">
        <v>408</v>
      </c>
      <c r="K123" s="320" t="s">
        <v>33</v>
      </c>
      <c r="L123" s="260">
        <v>226</v>
      </c>
      <c r="M123" s="260">
        <v>0</v>
      </c>
      <c r="N123" s="261">
        <v>0</v>
      </c>
      <c r="O123" s="260">
        <v>0</v>
      </c>
      <c r="P123" s="260">
        <v>0</v>
      </c>
      <c r="Q123" s="260">
        <v>0</v>
      </c>
      <c r="R123" s="260">
        <v>0</v>
      </c>
      <c r="S123" s="260">
        <v>3</v>
      </c>
    </row>
    <row r="124" spans="1:19" ht="15" customHeight="1">
      <c r="A124" s="974"/>
      <c r="B124" s="143"/>
      <c r="C124" s="457" t="s">
        <v>480</v>
      </c>
      <c r="D124" s="960"/>
      <c r="E124" s="143"/>
      <c r="F124" s="1008"/>
      <c r="G124" s="226"/>
      <c r="H124" s="320" t="s">
        <v>4</v>
      </c>
      <c r="I124" s="320" t="s">
        <v>359</v>
      </c>
      <c r="J124" s="320" t="s">
        <v>408</v>
      </c>
      <c r="K124" s="320" t="s">
        <v>33</v>
      </c>
      <c r="L124" s="260">
        <v>222</v>
      </c>
      <c r="M124" s="260">
        <v>5000</v>
      </c>
      <c r="N124" s="261">
        <v>4927</v>
      </c>
      <c r="O124" s="260">
        <v>0</v>
      </c>
      <c r="P124" s="260">
        <v>0</v>
      </c>
      <c r="Q124" s="260">
        <v>0</v>
      </c>
      <c r="R124" s="260">
        <v>0</v>
      </c>
      <c r="S124" s="260">
        <v>3</v>
      </c>
    </row>
    <row r="125" spans="1:19" ht="30" customHeight="1">
      <c r="A125" s="974"/>
      <c r="B125" s="143"/>
      <c r="C125" s="457" t="s">
        <v>412</v>
      </c>
      <c r="D125" s="960"/>
      <c r="E125" s="143"/>
      <c r="F125" s="1008"/>
      <c r="G125" s="226"/>
      <c r="H125" s="320" t="s">
        <v>4</v>
      </c>
      <c r="I125" s="320" t="s">
        <v>359</v>
      </c>
      <c r="J125" s="320" t="s">
        <v>408</v>
      </c>
      <c r="K125" s="320" t="s">
        <v>33</v>
      </c>
      <c r="L125" s="260">
        <v>266</v>
      </c>
      <c r="M125" s="260">
        <v>16400</v>
      </c>
      <c r="N125" s="261">
        <v>16376.7</v>
      </c>
      <c r="O125" s="260">
        <v>500</v>
      </c>
      <c r="P125" s="260">
        <v>0</v>
      </c>
      <c r="Q125" s="260">
        <v>0</v>
      </c>
      <c r="R125" s="260">
        <v>0</v>
      </c>
      <c r="S125" s="260">
        <v>3</v>
      </c>
    </row>
    <row r="126" spans="1:19" ht="15" customHeight="1">
      <c r="A126" s="974"/>
      <c r="B126" s="143"/>
      <c r="C126" s="457" t="s">
        <v>321</v>
      </c>
      <c r="D126" s="960"/>
      <c r="E126" s="143"/>
      <c r="F126" s="1008"/>
      <c r="G126" s="226"/>
      <c r="H126" s="320" t="s">
        <v>4</v>
      </c>
      <c r="I126" s="320" t="s">
        <v>359</v>
      </c>
      <c r="J126" s="320" t="s">
        <v>408</v>
      </c>
      <c r="K126" s="320" t="s">
        <v>12</v>
      </c>
      <c r="L126" s="260">
        <v>221</v>
      </c>
      <c r="M126" s="260">
        <v>897000</v>
      </c>
      <c r="N126" s="261">
        <v>703459.8</v>
      </c>
      <c r="O126" s="260">
        <v>957000</v>
      </c>
      <c r="P126" s="260">
        <v>762100</v>
      </c>
      <c r="Q126" s="260">
        <v>762100</v>
      </c>
      <c r="R126" s="260">
        <v>762100</v>
      </c>
      <c r="S126" s="260">
        <v>3</v>
      </c>
    </row>
    <row r="127" spans="1:19" ht="15" customHeight="1">
      <c r="A127" s="974"/>
      <c r="B127" s="143"/>
      <c r="C127" s="457" t="s">
        <v>361</v>
      </c>
      <c r="D127" s="960"/>
      <c r="E127" s="143"/>
      <c r="F127" s="1008"/>
      <c r="G127" s="226"/>
      <c r="H127" s="320" t="s">
        <v>4</v>
      </c>
      <c r="I127" s="320" t="s">
        <v>359</v>
      </c>
      <c r="J127" s="320" t="s">
        <v>408</v>
      </c>
      <c r="K127" s="320" t="s">
        <v>12</v>
      </c>
      <c r="L127" s="260">
        <v>222</v>
      </c>
      <c r="M127" s="260">
        <v>0</v>
      </c>
      <c r="N127" s="261">
        <v>0</v>
      </c>
      <c r="O127" s="260">
        <v>0</v>
      </c>
      <c r="P127" s="260">
        <v>0</v>
      </c>
      <c r="Q127" s="260">
        <v>0</v>
      </c>
      <c r="R127" s="260">
        <v>0</v>
      </c>
      <c r="S127" s="260">
        <v>3</v>
      </c>
    </row>
    <row r="128" spans="1:19" ht="15.75" customHeight="1">
      <c r="A128" s="974"/>
      <c r="B128" s="143"/>
      <c r="C128" s="457" t="s">
        <v>379</v>
      </c>
      <c r="D128" s="960"/>
      <c r="E128" s="143"/>
      <c r="F128" s="1008"/>
      <c r="G128" s="226"/>
      <c r="H128" s="320" t="s">
        <v>4</v>
      </c>
      <c r="I128" s="320" t="s">
        <v>359</v>
      </c>
      <c r="J128" s="320" t="s">
        <v>408</v>
      </c>
      <c r="K128" s="320" t="s">
        <v>12</v>
      </c>
      <c r="L128" s="260">
        <v>223</v>
      </c>
      <c r="M128" s="260">
        <v>1980400</v>
      </c>
      <c r="N128" s="261">
        <v>1748000.35</v>
      </c>
      <c r="O128" s="260">
        <v>2057100</v>
      </c>
      <c r="P128" s="260">
        <v>40000</v>
      </c>
      <c r="Q128" s="260">
        <v>40000</v>
      </c>
      <c r="R128" s="260">
        <v>40000</v>
      </c>
      <c r="S128" s="260">
        <v>3</v>
      </c>
    </row>
    <row r="129" spans="1:19" ht="25.5" customHeight="1">
      <c r="A129" s="974"/>
      <c r="B129" s="143"/>
      <c r="C129" s="457" t="s">
        <v>322</v>
      </c>
      <c r="D129" s="960" t="s">
        <v>377</v>
      </c>
      <c r="E129" s="175" t="s">
        <v>334</v>
      </c>
      <c r="F129" s="461">
        <v>43831</v>
      </c>
      <c r="G129" s="174" t="s">
        <v>376</v>
      </c>
      <c r="H129" s="320" t="s">
        <v>4</v>
      </c>
      <c r="I129" s="320" t="s">
        <v>359</v>
      </c>
      <c r="J129" s="320" t="s">
        <v>408</v>
      </c>
      <c r="K129" s="320" t="s">
        <v>12</v>
      </c>
      <c r="L129" s="260">
        <v>225</v>
      </c>
      <c r="M129" s="260">
        <v>1355200</v>
      </c>
      <c r="N129" s="261">
        <v>1355173.76</v>
      </c>
      <c r="O129" s="260">
        <v>2314800</v>
      </c>
      <c r="P129" s="260">
        <v>274800</v>
      </c>
      <c r="Q129" s="260">
        <v>274800</v>
      </c>
      <c r="R129" s="260">
        <v>274800</v>
      </c>
      <c r="S129" s="260">
        <v>3</v>
      </c>
    </row>
    <row r="130" spans="1:19" ht="18.75" customHeight="1">
      <c r="A130" s="974"/>
      <c r="B130" s="143"/>
      <c r="C130" s="483" t="s">
        <v>311</v>
      </c>
      <c r="D130" s="960"/>
      <c r="E130" s="143"/>
      <c r="F130" s="1008"/>
      <c r="G130" s="226"/>
      <c r="H130" s="320" t="s">
        <v>4</v>
      </c>
      <c r="I130" s="320" t="s">
        <v>359</v>
      </c>
      <c r="J130" s="320" t="s">
        <v>408</v>
      </c>
      <c r="K130" s="320" t="s">
        <v>12</v>
      </c>
      <c r="L130" s="260">
        <v>226</v>
      </c>
      <c r="M130" s="260">
        <v>599300</v>
      </c>
      <c r="N130" s="261">
        <v>470496.39</v>
      </c>
      <c r="O130" s="260">
        <v>347500</v>
      </c>
      <c r="P130" s="260">
        <v>347500</v>
      </c>
      <c r="Q130" s="260">
        <v>347500</v>
      </c>
      <c r="R130" s="260">
        <v>347500</v>
      </c>
      <c r="S130" s="260">
        <v>3</v>
      </c>
    </row>
    <row r="131" spans="1:19" ht="18.75" customHeight="1">
      <c r="A131" s="974"/>
      <c r="B131" s="143"/>
      <c r="C131" s="483" t="s">
        <v>413</v>
      </c>
      <c r="D131" s="960"/>
      <c r="E131" s="143"/>
      <c r="F131" s="1008"/>
      <c r="G131" s="226"/>
      <c r="H131" s="320" t="s">
        <v>4</v>
      </c>
      <c r="I131" s="320" t="s">
        <v>359</v>
      </c>
      <c r="J131" s="320" t="s">
        <v>408</v>
      </c>
      <c r="K131" s="320" t="s">
        <v>12</v>
      </c>
      <c r="L131" s="260">
        <v>227</v>
      </c>
      <c r="M131" s="260">
        <v>23000</v>
      </c>
      <c r="N131" s="261">
        <v>14476.8</v>
      </c>
      <c r="O131" s="260">
        <v>26000</v>
      </c>
      <c r="P131" s="260">
        <v>26000</v>
      </c>
      <c r="Q131" s="260">
        <v>26000</v>
      </c>
      <c r="R131" s="260">
        <v>26000</v>
      </c>
      <c r="S131" s="260">
        <v>3</v>
      </c>
    </row>
    <row r="132" spans="1:19" ht="24" customHeight="1">
      <c r="A132" s="974"/>
      <c r="B132" s="143"/>
      <c r="C132" s="457" t="s">
        <v>354</v>
      </c>
      <c r="D132" s="960"/>
      <c r="E132" s="143"/>
      <c r="F132" s="1008"/>
      <c r="G132" s="226"/>
      <c r="H132" s="320" t="s">
        <v>4</v>
      </c>
      <c r="I132" s="320" t="s">
        <v>359</v>
      </c>
      <c r="J132" s="320" t="s">
        <v>408</v>
      </c>
      <c r="K132" s="320" t="s">
        <v>12</v>
      </c>
      <c r="L132" s="260">
        <v>296</v>
      </c>
      <c r="M132" s="260">
        <v>0</v>
      </c>
      <c r="N132" s="261">
        <v>0</v>
      </c>
      <c r="O132" s="260">
        <v>0</v>
      </c>
      <c r="P132" s="260">
        <v>0</v>
      </c>
      <c r="Q132" s="260">
        <v>0</v>
      </c>
      <c r="R132" s="260">
        <v>0</v>
      </c>
      <c r="S132" s="260">
        <v>3</v>
      </c>
    </row>
    <row r="133" spans="1:19" ht="24" customHeight="1">
      <c r="A133" s="974"/>
      <c r="B133" s="143"/>
      <c r="C133" s="457" t="s">
        <v>320</v>
      </c>
      <c r="D133" s="960"/>
      <c r="E133" s="143"/>
      <c r="F133" s="1008"/>
      <c r="G133" s="226"/>
      <c r="H133" s="320" t="s">
        <v>4</v>
      </c>
      <c r="I133" s="320" t="s">
        <v>359</v>
      </c>
      <c r="J133" s="320" t="s">
        <v>408</v>
      </c>
      <c r="K133" s="320" t="s">
        <v>12</v>
      </c>
      <c r="L133" s="260">
        <v>310</v>
      </c>
      <c r="M133" s="260">
        <v>255800</v>
      </c>
      <c r="N133" s="261">
        <v>255749.06</v>
      </c>
      <c r="O133" s="260">
        <v>100000</v>
      </c>
      <c r="P133" s="260">
        <v>0</v>
      </c>
      <c r="Q133" s="260">
        <v>0</v>
      </c>
      <c r="R133" s="260">
        <v>0</v>
      </c>
      <c r="S133" s="260">
        <v>3</v>
      </c>
    </row>
    <row r="134" spans="1:19" ht="22.5">
      <c r="A134" s="974"/>
      <c r="B134" s="143"/>
      <c r="C134" s="457" t="s">
        <v>414</v>
      </c>
      <c r="D134" s="960"/>
      <c r="E134" s="143"/>
      <c r="F134" s="1008"/>
      <c r="G134" s="226"/>
      <c r="H134" s="320" t="s">
        <v>4</v>
      </c>
      <c r="I134" s="320" t="s">
        <v>359</v>
      </c>
      <c r="J134" s="320" t="s">
        <v>408</v>
      </c>
      <c r="K134" s="320" t="s">
        <v>12</v>
      </c>
      <c r="L134" s="260">
        <v>343</v>
      </c>
      <c r="M134" s="260">
        <v>1374100</v>
      </c>
      <c r="N134" s="261">
        <v>1051188.6</v>
      </c>
      <c r="O134" s="260">
        <v>1403000</v>
      </c>
      <c r="P134" s="260">
        <v>1403000</v>
      </c>
      <c r="Q134" s="260">
        <v>1403000</v>
      </c>
      <c r="R134" s="260">
        <v>1403000</v>
      </c>
      <c r="S134" s="260">
        <v>3</v>
      </c>
    </row>
    <row r="135" spans="1:19" ht="22.5">
      <c r="A135" s="974"/>
      <c r="B135" s="143"/>
      <c r="C135" s="457" t="s">
        <v>934</v>
      </c>
      <c r="D135" s="960"/>
      <c r="E135" s="143"/>
      <c r="F135" s="1008"/>
      <c r="G135" s="226"/>
      <c r="H135" s="320" t="s">
        <v>4</v>
      </c>
      <c r="I135" s="320" t="s">
        <v>359</v>
      </c>
      <c r="J135" s="320" t="s">
        <v>408</v>
      </c>
      <c r="K135" s="320" t="s">
        <v>12</v>
      </c>
      <c r="L135" s="260">
        <v>345</v>
      </c>
      <c r="M135" s="260">
        <v>1500</v>
      </c>
      <c r="N135" s="261">
        <v>1456</v>
      </c>
      <c r="O135" s="260"/>
      <c r="P135" s="260"/>
      <c r="Q135" s="260"/>
      <c r="R135" s="260"/>
      <c r="S135" s="260">
        <v>3</v>
      </c>
    </row>
    <row r="136" spans="1:19" ht="28.5" customHeight="1">
      <c r="A136" s="974"/>
      <c r="B136" s="143"/>
      <c r="C136" s="457" t="s">
        <v>323</v>
      </c>
      <c r="D136" s="960"/>
      <c r="E136" s="143"/>
      <c r="F136" s="1008"/>
      <c r="G136" s="226"/>
      <c r="H136" s="320" t="s">
        <v>4</v>
      </c>
      <c r="I136" s="320" t="s">
        <v>359</v>
      </c>
      <c r="J136" s="320" t="s">
        <v>408</v>
      </c>
      <c r="K136" s="320" t="s">
        <v>12</v>
      </c>
      <c r="L136" s="260">
        <v>346</v>
      </c>
      <c r="M136" s="260">
        <v>732600</v>
      </c>
      <c r="N136" s="261">
        <v>732589.68</v>
      </c>
      <c r="O136" s="260">
        <v>858000</v>
      </c>
      <c r="P136" s="260">
        <v>858000</v>
      </c>
      <c r="Q136" s="260">
        <v>858000</v>
      </c>
      <c r="R136" s="260">
        <v>858000</v>
      </c>
      <c r="S136" s="260">
        <v>3</v>
      </c>
    </row>
    <row r="137" spans="1:19" ht="28.5" customHeight="1">
      <c r="A137" s="974"/>
      <c r="B137" s="143"/>
      <c r="C137" s="457" t="s">
        <v>379</v>
      </c>
      <c r="D137" s="960"/>
      <c r="E137" s="143"/>
      <c r="F137" s="1008"/>
      <c r="G137" s="226"/>
      <c r="H137" s="320" t="s">
        <v>4</v>
      </c>
      <c r="I137" s="320" t="s">
        <v>359</v>
      </c>
      <c r="J137" s="320" t="s">
        <v>408</v>
      </c>
      <c r="K137" s="320" t="s">
        <v>1182</v>
      </c>
      <c r="L137" s="260">
        <v>223</v>
      </c>
      <c r="M137" s="260">
        <v>0</v>
      </c>
      <c r="N137" s="261">
        <v>0</v>
      </c>
      <c r="O137" s="260">
        <v>0</v>
      </c>
      <c r="P137" s="260">
        <v>2349600</v>
      </c>
      <c r="Q137" s="260">
        <v>2349600</v>
      </c>
      <c r="R137" s="260">
        <v>2349600</v>
      </c>
      <c r="S137" s="260"/>
    </row>
    <row r="138" spans="1:19" ht="27" customHeight="1">
      <c r="A138" s="974"/>
      <c r="B138" s="143"/>
      <c r="C138" s="457" t="s">
        <v>935</v>
      </c>
      <c r="D138" s="960"/>
      <c r="E138" s="143"/>
      <c r="F138" s="1008"/>
      <c r="G138" s="226"/>
      <c r="H138" s="320" t="s">
        <v>4</v>
      </c>
      <c r="I138" s="320" t="s">
        <v>359</v>
      </c>
      <c r="J138" s="320" t="s">
        <v>408</v>
      </c>
      <c r="K138" s="320" t="s">
        <v>13</v>
      </c>
      <c r="L138" s="260">
        <v>266</v>
      </c>
      <c r="M138" s="260">
        <v>31800</v>
      </c>
      <c r="N138" s="261">
        <v>31798.8</v>
      </c>
      <c r="O138" s="260">
        <v>0</v>
      </c>
      <c r="P138" s="260">
        <v>0</v>
      </c>
      <c r="Q138" s="260">
        <v>0</v>
      </c>
      <c r="R138" s="260">
        <v>0</v>
      </c>
      <c r="S138" s="260">
        <v>3</v>
      </c>
    </row>
    <row r="139" spans="1:19" ht="12" customHeight="1">
      <c r="A139" s="974"/>
      <c r="B139" s="143"/>
      <c r="C139" s="457" t="s">
        <v>393</v>
      </c>
      <c r="D139" s="960"/>
      <c r="E139" s="143"/>
      <c r="F139" s="1008"/>
      <c r="G139" s="226"/>
      <c r="H139" s="320" t="s">
        <v>4</v>
      </c>
      <c r="I139" s="320" t="s">
        <v>359</v>
      </c>
      <c r="J139" s="320" t="s">
        <v>408</v>
      </c>
      <c r="K139" s="320" t="s">
        <v>11</v>
      </c>
      <c r="L139" s="260">
        <v>291</v>
      </c>
      <c r="M139" s="260">
        <v>243500</v>
      </c>
      <c r="N139" s="261">
        <v>229695</v>
      </c>
      <c r="O139" s="260">
        <v>215500</v>
      </c>
      <c r="P139" s="260">
        <v>215500</v>
      </c>
      <c r="Q139" s="260">
        <v>215500</v>
      </c>
      <c r="R139" s="260">
        <v>215500</v>
      </c>
      <c r="S139" s="260">
        <v>3</v>
      </c>
    </row>
    <row r="140" spans="1:19" ht="12" customHeight="1">
      <c r="A140" s="974"/>
      <c r="B140" s="843"/>
      <c r="C140" s="457" t="s">
        <v>393</v>
      </c>
      <c r="D140" s="960"/>
      <c r="E140" s="143"/>
      <c r="F140" s="1008"/>
      <c r="G140" s="226"/>
      <c r="H140" s="312" t="s">
        <v>4</v>
      </c>
      <c r="I140" s="312" t="s">
        <v>359</v>
      </c>
      <c r="J140" s="320" t="s">
        <v>408</v>
      </c>
      <c r="K140" s="312" t="s">
        <v>66</v>
      </c>
      <c r="L140" s="250">
        <v>291</v>
      </c>
      <c r="M140" s="250">
        <v>27000</v>
      </c>
      <c r="N140" s="272">
        <v>20900</v>
      </c>
      <c r="O140" s="250">
        <v>22000</v>
      </c>
      <c r="P140" s="250">
        <v>22000</v>
      </c>
      <c r="Q140" s="250">
        <v>22000</v>
      </c>
      <c r="R140" s="250">
        <v>22000</v>
      </c>
      <c r="S140" s="250">
        <v>3</v>
      </c>
    </row>
    <row r="141" spans="1:19" ht="45">
      <c r="A141" s="995"/>
      <c r="B141" s="844"/>
      <c r="C141" s="457" t="s">
        <v>313</v>
      </c>
      <c r="D141" s="966"/>
      <c r="E141" s="489"/>
      <c r="F141" s="1009"/>
      <c r="G141" s="136"/>
      <c r="H141" s="312" t="s">
        <v>4</v>
      </c>
      <c r="I141" s="312" t="s">
        <v>359</v>
      </c>
      <c r="J141" s="312" t="s">
        <v>408</v>
      </c>
      <c r="K141" s="312" t="s">
        <v>51</v>
      </c>
      <c r="L141" s="250">
        <v>292</v>
      </c>
      <c r="M141" s="250">
        <v>500</v>
      </c>
      <c r="N141" s="272">
        <v>0</v>
      </c>
      <c r="O141" s="250">
        <v>500</v>
      </c>
      <c r="P141" s="250">
        <v>500</v>
      </c>
      <c r="Q141" s="250">
        <v>500</v>
      </c>
      <c r="R141" s="250">
        <v>500</v>
      </c>
      <c r="S141" s="250">
        <v>3</v>
      </c>
    </row>
    <row r="142" spans="1:19" ht="12" customHeight="1">
      <c r="A142" s="978">
        <v>703</v>
      </c>
      <c r="B142" s="870" t="s">
        <v>284</v>
      </c>
      <c r="C142" s="948" t="s">
        <v>415</v>
      </c>
      <c r="D142" s="662" t="s">
        <v>416</v>
      </c>
      <c r="E142" s="656" t="s">
        <v>182</v>
      </c>
      <c r="F142" s="659"/>
      <c r="G142" s="726"/>
      <c r="H142" s="299" t="s">
        <v>4</v>
      </c>
      <c r="I142" s="299" t="s">
        <v>359</v>
      </c>
      <c r="J142" s="299" t="s">
        <v>417</v>
      </c>
      <c r="K142" s="299" t="s">
        <v>12</v>
      </c>
      <c r="L142" s="299" t="s">
        <v>87</v>
      </c>
      <c r="M142" s="276">
        <f>SUM(M146:M149)</f>
        <v>1661600</v>
      </c>
      <c r="N142" s="273">
        <f>SUM(N146:N149)</f>
        <v>1467683.2</v>
      </c>
      <c r="O142" s="276">
        <f>SUM(O146:O149)</f>
        <v>817400</v>
      </c>
      <c r="P142" s="276">
        <f>SUM(P146:P149)</f>
        <v>772000</v>
      </c>
      <c r="Q142" s="276">
        <f>SUM(Q143:Q149)</f>
        <v>772000</v>
      </c>
      <c r="R142" s="276">
        <f>SUM(R146:R149)</f>
        <v>772000</v>
      </c>
      <c r="S142" s="276"/>
    </row>
    <row r="143" spans="1:20" ht="69.75" customHeight="1">
      <c r="A143" s="980"/>
      <c r="B143" s="843"/>
      <c r="C143" s="835"/>
      <c r="D143" s="663"/>
      <c r="E143" s="657"/>
      <c r="F143" s="660"/>
      <c r="G143" s="643"/>
      <c r="H143" s="299"/>
      <c r="I143" s="299"/>
      <c r="J143" s="299"/>
      <c r="K143" s="299"/>
      <c r="L143" s="125"/>
      <c r="M143" s="125"/>
      <c r="N143" s="292"/>
      <c r="O143" s="125"/>
      <c r="P143" s="125"/>
      <c r="Q143" s="125"/>
      <c r="R143" s="125"/>
      <c r="S143" s="125" t="s">
        <v>418</v>
      </c>
      <c r="T143" s="444"/>
    </row>
    <row r="144" spans="1:20" ht="75" customHeight="1">
      <c r="A144" s="980"/>
      <c r="B144" s="843"/>
      <c r="C144" s="835"/>
      <c r="D144" s="468" t="s">
        <v>419</v>
      </c>
      <c r="E144" s="468" t="s">
        <v>182</v>
      </c>
      <c r="F144" s="1008">
        <v>42370</v>
      </c>
      <c r="G144" s="226" t="s">
        <v>22</v>
      </c>
      <c r="H144" s="299"/>
      <c r="I144" s="299"/>
      <c r="J144" s="299"/>
      <c r="K144" s="299"/>
      <c r="L144" s="125"/>
      <c r="M144" s="125"/>
      <c r="N144" s="292"/>
      <c r="O144" s="125"/>
      <c r="P144" s="125"/>
      <c r="Q144" s="125"/>
      <c r="R144" s="125"/>
      <c r="S144" s="125"/>
      <c r="T144" s="444"/>
    </row>
    <row r="145" spans="1:19" ht="84" customHeight="1">
      <c r="A145" s="980"/>
      <c r="B145" s="843"/>
      <c r="C145" s="826"/>
      <c r="D145" s="468" t="s">
        <v>936</v>
      </c>
      <c r="E145" s="460" t="s">
        <v>182</v>
      </c>
      <c r="F145" s="461">
        <v>43831</v>
      </c>
      <c r="G145" s="174" t="s">
        <v>22</v>
      </c>
      <c r="H145" s="311"/>
      <c r="I145" s="311"/>
      <c r="J145" s="311"/>
      <c r="K145" s="311"/>
      <c r="L145" s="177"/>
      <c r="M145" s="177"/>
      <c r="N145" s="293"/>
      <c r="O145" s="177"/>
      <c r="P145" s="177"/>
      <c r="Q145" s="177"/>
      <c r="R145" s="177"/>
      <c r="S145" s="177"/>
    </row>
    <row r="146" spans="1:19" ht="24.75" customHeight="1">
      <c r="A146" s="980"/>
      <c r="B146" s="843"/>
      <c r="C146" s="457" t="s">
        <v>322</v>
      </c>
      <c r="D146" s="468"/>
      <c r="E146" s="468"/>
      <c r="F146" s="1008"/>
      <c r="G146" s="226"/>
      <c r="H146" s="311" t="s">
        <v>4</v>
      </c>
      <c r="I146" s="311" t="s">
        <v>359</v>
      </c>
      <c r="J146" s="311" t="s">
        <v>417</v>
      </c>
      <c r="K146" s="311" t="s">
        <v>12</v>
      </c>
      <c r="L146" s="177">
        <v>225</v>
      </c>
      <c r="M146" s="177">
        <v>105000</v>
      </c>
      <c r="N146" s="293">
        <v>53080</v>
      </c>
      <c r="O146" s="177">
        <v>110000</v>
      </c>
      <c r="P146" s="177">
        <v>110000</v>
      </c>
      <c r="Q146" s="177">
        <v>110000</v>
      </c>
      <c r="R146" s="177">
        <v>110000</v>
      </c>
      <c r="S146" s="177">
        <v>3</v>
      </c>
    </row>
    <row r="147" spans="1:19" ht="13.5" customHeight="1">
      <c r="A147" s="980"/>
      <c r="B147" s="843"/>
      <c r="C147" s="483" t="s">
        <v>311</v>
      </c>
      <c r="D147" s="143"/>
      <c r="E147" s="460"/>
      <c r="F147" s="1010"/>
      <c r="G147" s="174"/>
      <c r="H147" s="311" t="s">
        <v>4</v>
      </c>
      <c r="I147" s="311" t="s">
        <v>359</v>
      </c>
      <c r="J147" s="311" t="s">
        <v>417</v>
      </c>
      <c r="K147" s="311" t="s">
        <v>12</v>
      </c>
      <c r="L147" s="177">
        <v>226</v>
      </c>
      <c r="M147" s="177">
        <v>741600</v>
      </c>
      <c r="N147" s="293">
        <v>631645.2</v>
      </c>
      <c r="O147" s="177">
        <v>607900</v>
      </c>
      <c r="P147" s="177">
        <v>607900</v>
      </c>
      <c r="Q147" s="177">
        <v>607900</v>
      </c>
      <c r="R147" s="177">
        <v>607900</v>
      </c>
      <c r="S147" s="177">
        <v>3</v>
      </c>
    </row>
    <row r="148" spans="1:19" ht="21.75" customHeight="1">
      <c r="A148" s="980"/>
      <c r="B148" s="843"/>
      <c r="C148" s="457" t="s">
        <v>320</v>
      </c>
      <c r="D148" s="143"/>
      <c r="E148" s="460"/>
      <c r="F148" s="1010"/>
      <c r="G148" s="174"/>
      <c r="H148" s="311" t="s">
        <v>4</v>
      </c>
      <c r="I148" s="311" t="s">
        <v>359</v>
      </c>
      <c r="J148" s="311" t="s">
        <v>417</v>
      </c>
      <c r="K148" s="311" t="s">
        <v>12</v>
      </c>
      <c r="L148" s="177">
        <v>310</v>
      </c>
      <c r="M148" s="177">
        <v>724200</v>
      </c>
      <c r="N148" s="293">
        <v>724190</v>
      </c>
      <c r="O148" s="177">
        <v>0</v>
      </c>
      <c r="P148" s="177">
        <v>0</v>
      </c>
      <c r="Q148" s="177">
        <v>0</v>
      </c>
      <c r="R148" s="177">
        <v>0</v>
      </c>
      <c r="S148" s="177">
        <v>3</v>
      </c>
    </row>
    <row r="149" spans="1:19" ht="24" customHeight="1">
      <c r="A149" s="655"/>
      <c r="B149" s="844"/>
      <c r="C149" s="457" t="s">
        <v>323</v>
      </c>
      <c r="D149" s="489"/>
      <c r="E149" s="463"/>
      <c r="F149" s="1011"/>
      <c r="G149" s="190"/>
      <c r="H149" s="311" t="s">
        <v>4</v>
      </c>
      <c r="I149" s="311" t="s">
        <v>359</v>
      </c>
      <c r="J149" s="311" t="s">
        <v>417</v>
      </c>
      <c r="K149" s="311" t="s">
        <v>12</v>
      </c>
      <c r="L149" s="177">
        <v>346</v>
      </c>
      <c r="M149" s="177">
        <v>90800</v>
      </c>
      <c r="N149" s="293">
        <v>58768</v>
      </c>
      <c r="O149" s="177">
        <v>99500</v>
      </c>
      <c r="P149" s="177">
        <v>54100</v>
      </c>
      <c r="Q149" s="177">
        <v>54100</v>
      </c>
      <c r="R149" s="177">
        <v>54100</v>
      </c>
      <c r="S149" s="177">
        <v>3</v>
      </c>
    </row>
    <row r="150" spans="1:19" ht="49.5" customHeight="1">
      <c r="A150" s="174">
        <v>703</v>
      </c>
      <c r="B150" s="175" t="s">
        <v>285</v>
      </c>
      <c r="C150" s="959" t="s">
        <v>1176</v>
      </c>
      <c r="D150" s="963" t="s">
        <v>420</v>
      </c>
      <c r="E150" s="175" t="s">
        <v>182</v>
      </c>
      <c r="F150" s="477">
        <v>40078</v>
      </c>
      <c r="G150" s="174" t="s">
        <v>22</v>
      </c>
      <c r="H150" s="299" t="s">
        <v>4</v>
      </c>
      <c r="I150" s="299" t="s">
        <v>359</v>
      </c>
      <c r="J150" s="299" t="s">
        <v>421</v>
      </c>
      <c r="K150" s="299" t="s">
        <v>87</v>
      </c>
      <c r="L150" s="299" t="s">
        <v>87</v>
      </c>
      <c r="M150" s="276">
        <f aca="true" t="shared" si="20" ref="M150:R150">SUM(M154:M166)</f>
        <v>1562750</v>
      </c>
      <c r="N150" s="276">
        <f t="shared" si="20"/>
        <v>1544204.2100000002</v>
      </c>
      <c r="O150" s="276">
        <f t="shared" si="20"/>
        <v>1498900</v>
      </c>
      <c r="P150" s="276">
        <f t="shared" si="20"/>
        <v>1477900</v>
      </c>
      <c r="Q150" s="276">
        <f t="shared" si="20"/>
        <v>1477900</v>
      </c>
      <c r="R150" s="276">
        <f t="shared" si="20"/>
        <v>1477900</v>
      </c>
      <c r="S150" s="125"/>
    </row>
    <row r="151" spans="1:19" ht="73.5" customHeight="1">
      <c r="A151" s="174"/>
      <c r="B151" s="175"/>
      <c r="C151" s="959"/>
      <c r="D151" s="143" t="s">
        <v>422</v>
      </c>
      <c r="E151" s="175" t="s">
        <v>182</v>
      </c>
      <c r="F151" s="193">
        <v>42614</v>
      </c>
      <c r="G151" s="174" t="s">
        <v>22</v>
      </c>
      <c r="H151" s="299"/>
      <c r="I151" s="299"/>
      <c r="J151" s="299"/>
      <c r="K151" s="299"/>
      <c r="L151" s="299"/>
      <c r="M151" s="276"/>
      <c r="N151" s="273"/>
      <c r="O151" s="276"/>
      <c r="P151" s="276"/>
      <c r="Q151" s="276"/>
      <c r="R151" s="276"/>
      <c r="S151" s="125"/>
    </row>
    <row r="152" spans="1:19" ht="97.5" customHeight="1">
      <c r="A152" s="974"/>
      <c r="B152" s="975"/>
      <c r="C152" s="962"/>
      <c r="D152" s="143" t="s">
        <v>1181</v>
      </c>
      <c r="E152" s="175" t="s">
        <v>334</v>
      </c>
      <c r="F152" s="193">
        <v>44197</v>
      </c>
      <c r="G152" s="174" t="s">
        <v>376</v>
      </c>
      <c r="H152" s="973"/>
      <c r="I152" s="973"/>
      <c r="J152" s="973"/>
      <c r="K152" s="973"/>
      <c r="L152" s="269"/>
      <c r="M152" s="269"/>
      <c r="N152" s="270"/>
      <c r="O152" s="269"/>
      <c r="P152" s="269"/>
      <c r="Q152" s="269"/>
      <c r="R152" s="269"/>
      <c r="S152" s="269"/>
    </row>
    <row r="153" spans="1:19" ht="14.25" customHeight="1">
      <c r="A153" s="974"/>
      <c r="B153" s="975"/>
      <c r="C153" s="962"/>
      <c r="D153" s="960" t="s">
        <v>377</v>
      </c>
      <c r="E153" s="175" t="s">
        <v>334</v>
      </c>
      <c r="F153" s="193">
        <v>43831</v>
      </c>
      <c r="G153" s="174" t="s">
        <v>376</v>
      </c>
      <c r="H153" s="973"/>
      <c r="I153" s="973"/>
      <c r="J153" s="973"/>
      <c r="K153" s="973"/>
      <c r="L153" s="269"/>
      <c r="M153" s="269"/>
      <c r="N153" s="270"/>
      <c r="O153" s="269"/>
      <c r="P153" s="269"/>
      <c r="Q153" s="269"/>
      <c r="R153" s="269"/>
      <c r="S153" s="269"/>
    </row>
    <row r="154" spans="1:19" ht="12.75">
      <c r="A154" s="974"/>
      <c r="B154" s="975"/>
      <c r="C154" s="457" t="s">
        <v>300</v>
      </c>
      <c r="D154" s="1012"/>
      <c r="E154" s="175"/>
      <c r="F154" s="193"/>
      <c r="G154" s="174"/>
      <c r="H154" s="320" t="s">
        <v>4</v>
      </c>
      <c r="I154" s="320" t="s">
        <v>359</v>
      </c>
      <c r="J154" s="312" t="s">
        <v>421</v>
      </c>
      <c r="K154" s="320" t="s">
        <v>28</v>
      </c>
      <c r="L154" s="260">
        <v>211</v>
      </c>
      <c r="M154" s="260">
        <v>713733.02</v>
      </c>
      <c r="N154" s="261">
        <v>706662.02</v>
      </c>
      <c r="O154" s="260">
        <v>725600</v>
      </c>
      <c r="P154" s="260">
        <v>728300</v>
      </c>
      <c r="Q154" s="260">
        <v>728300</v>
      </c>
      <c r="R154" s="260">
        <v>728300</v>
      </c>
      <c r="S154" s="260">
        <v>3</v>
      </c>
    </row>
    <row r="155" spans="1:19" ht="22.5">
      <c r="A155" s="974"/>
      <c r="B155" s="975"/>
      <c r="C155" s="457" t="s">
        <v>937</v>
      </c>
      <c r="D155" s="1012"/>
      <c r="E155" s="175"/>
      <c r="F155" s="193"/>
      <c r="G155" s="174"/>
      <c r="H155" s="320" t="s">
        <v>4</v>
      </c>
      <c r="I155" s="320" t="s">
        <v>359</v>
      </c>
      <c r="J155" s="312" t="s">
        <v>421</v>
      </c>
      <c r="K155" s="320" t="s">
        <v>28</v>
      </c>
      <c r="L155" s="260">
        <v>266</v>
      </c>
      <c r="M155" s="260">
        <v>4366.98</v>
      </c>
      <c r="N155" s="261">
        <v>4366.98</v>
      </c>
      <c r="O155" s="260">
        <v>0</v>
      </c>
      <c r="P155" s="260">
        <v>0</v>
      </c>
      <c r="Q155" s="260">
        <v>0</v>
      </c>
      <c r="R155" s="260">
        <v>0</v>
      </c>
      <c r="S155" s="260">
        <v>3</v>
      </c>
    </row>
    <row r="156" spans="1:19" ht="22.5">
      <c r="A156" s="974"/>
      <c r="B156" s="975"/>
      <c r="C156" s="457" t="s">
        <v>304</v>
      </c>
      <c r="D156" s="1012"/>
      <c r="E156" s="175"/>
      <c r="F156" s="193"/>
      <c r="G156" s="174"/>
      <c r="H156" s="320" t="s">
        <v>4</v>
      </c>
      <c r="I156" s="320" t="s">
        <v>359</v>
      </c>
      <c r="J156" s="312" t="s">
        <v>421</v>
      </c>
      <c r="K156" s="320" t="s">
        <v>50</v>
      </c>
      <c r="L156" s="260">
        <v>213</v>
      </c>
      <c r="M156" s="260">
        <v>214350</v>
      </c>
      <c r="N156" s="261">
        <v>212203.91</v>
      </c>
      <c r="O156" s="260">
        <v>219100</v>
      </c>
      <c r="P156" s="260">
        <v>220000</v>
      </c>
      <c r="Q156" s="260">
        <v>220000</v>
      </c>
      <c r="R156" s="260">
        <v>220000</v>
      </c>
      <c r="S156" s="260">
        <v>3</v>
      </c>
    </row>
    <row r="157" spans="1:19" ht="12.75">
      <c r="A157" s="974"/>
      <c r="B157" s="975"/>
      <c r="C157" s="457" t="s">
        <v>480</v>
      </c>
      <c r="D157" s="1012"/>
      <c r="E157" s="175"/>
      <c r="F157" s="193"/>
      <c r="G157" s="174"/>
      <c r="H157" s="320" t="s">
        <v>4</v>
      </c>
      <c r="I157" s="320" t="s">
        <v>359</v>
      </c>
      <c r="J157" s="312" t="s">
        <v>421</v>
      </c>
      <c r="K157" s="320" t="s">
        <v>12</v>
      </c>
      <c r="L157" s="260">
        <v>222</v>
      </c>
      <c r="M157" s="260">
        <v>19530</v>
      </c>
      <c r="N157" s="261">
        <v>19530</v>
      </c>
      <c r="O157" s="260">
        <v>0</v>
      </c>
      <c r="P157" s="260">
        <v>0</v>
      </c>
      <c r="Q157" s="260">
        <v>0</v>
      </c>
      <c r="R157" s="260">
        <v>0</v>
      </c>
      <c r="S157" s="260">
        <v>3</v>
      </c>
    </row>
    <row r="158" spans="1:19" ht="12.75">
      <c r="A158" s="974"/>
      <c r="B158" s="975"/>
      <c r="C158" s="457" t="s">
        <v>321</v>
      </c>
      <c r="D158" s="1012"/>
      <c r="E158" s="175"/>
      <c r="F158" s="193"/>
      <c r="G158" s="174"/>
      <c r="H158" s="320" t="s">
        <v>4</v>
      </c>
      <c r="I158" s="320" t="s">
        <v>359</v>
      </c>
      <c r="J158" s="312" t="s">
        <v>421</v>
      </c>
      <c r="K158" s="320" t="s">
        <v>12</v>
      </c>
      <c r="L158" s="260">
        <v>221</v>
      </c>
      <c r="M158" s="260">
        <v>33300</v>
      </c>
      <c r="N158" s="261">
        <v>33053.5</v>
      </c>
      <c r="O158" s="260">
        <v>30000</v>
      </c>
      <c r="P158" s="260">
        <v>36000</v>
      </c>
      <c r="Q158" s="260">
        <v>36000</v>
      </c>
      <c r="R158" s="260">
        <v>36000</v>
      </c>
      <c r="S158" s="260">
        <v>3</v>
      </c>
    </row>
    <row r="159" spans="1:19" ht="12.75">
      <c r="A159" s="974"/>
      <c r="B159" s="975"/>
      <c r="C159" s="483" t="s">
        <v>379</v>
      </c>
      <c r="D159" s="1012"/>
      <c r="E159" s="175"/>
      <c r="F159" s="193"/>
      <c r="G159" s="174"/>
      <c r="H159" s="320" t="s">
        <v>4</v>
      </c>
      <c r="I159" s="320" t="s">
        <v>359</v>
      </c>
      <c r="J159" s="312" t="s">
        <v>421</v>
      </c>
      <c r="K159" s="320" t="s">
        <v>12</v>
      </c>
      <c r="L159" s="260">
        <v>223</v>
      </c>
      <c r="M159" s="260">
        <v>98430</v>
      </c>
      <c r="N159" s="261">
        <v>89915.5</v>
      </c>
      <c r="O159" s="260">
        <v>94400</v>
      </c>
      <c r="P159" s="260">
        <v>0</v>
      </c>
      <c r="Q159" s="260">
        <v>0</v>
      </c>
      <c r="R159" s="260">
        <v>0</v>
      </c>
      <c r="S159" s="260">
        <v>3</v>
      </c>
    </row>
    <row r="160" spans="1:19" ht="22.5">
      <c r="A160" s="974"/>
      <c r="B160" s="975"/>
      <c r="C160" s="457" t="s">
        <v>322</v>
      </c>
      <c r="D160" s="1012"/>
      <c r="E160" s="175"/>
      <c r="F160" s="193"/>
      <c r="G160" s="174"/>
      <c r="H160" s="320" t="s">
        <v>4</v>
      </c>
      <c r="I160" s="320" t="s">
        <v>359</v>
      </c>
      <c r="J160" s="312" t="s">
        <v>421</v>
      </c>
      <c r="K160" s="320" t="s">
        <v>12</v>
      </c>
      <c r="L160" s="260">
        <v>225</v>
      </c>
      <c r="M160" s="260">
        <v>153200</v>
      </c>
      <c r="N160" s="261">
        <v>153168.81</v>
      </c>
      <c r="O160" s="260">
        <v>65400</v>
      </c>
      <c r="P160" s="260">
        <v>65400</v>
      </c>
      <c r="Q160" s="260">
        <v>65400</v>
      </c>
      <c r="R160" s="260">
        <v>65400</v>
      </c>
      <c r="S160" s="260">
        <v>3</v>
      </c>
    </row>
    <row r="161" spans="1:19" ht="12.75">
      <c r="A161" s="974"/>
      <c r="B161" s="975"/>
      <c r="C161" s="483" t="s">
        <v>311</v>
      </c>
      <c r="D161" s="1012"/>
      <c r="E161" s="175"/>
      <c r="F161" s="193"/>
      <c r="G161" s="174"/>
      <c r="H161" s="320" t="s">
        <v>4</v>
      </c>
      <c r="I161" s="320" t="s">
        <v>359</v>
      </c>
      <c r="J161" s="312" t="s">
        <v>421</v>
      </c>
      <c r="K161" s="320" t="s">
        <v>12</v>
      </c>
      <c r="L161" s="260">
        <v>226</v>
      </c>
      <c r="M161" s="260">
        <v>267900</v>
      </c>
      <c r="N161" s="261">
        <v>267888.41</v>
      </c>
      <c r="O161" s="260">
        <v>289900</v>
      </c>
      <c r="P161" s="260">
        <v>289900</v>
      </c>
      <c r="Q161" s="260">
        <v>289900</v>
      </c>
      <c r="R161" s="260">
        <v>289900</v>
      </c>
      <c r="S161" s="260">
        <v>3</v>
      </c>
    </row>
    <row r="162" spans="1:19" ht="22.5">
      <c r="A162" s="974"/>
      <c r="B162" s="975"/>
      <c r="C162" s="457" t="s">
        <v>320</v>
      </c>
      <c r="D162" s="1012"/>
      <c r="E162" s="175"/>
      <c r="F162" s="193"/>
      <c r="G162" s="174"/>
      <c r="H162" s="320" t="s">
        <v>4</v>
      </c>
      <c r="I162" s="320" t="s">
        <v>359</v>
      </c>
      <c r="J162" s="312" t="s">
        <v>421</v>
      </c>
      <c r="K162" s="320" t="s">
        <v>12</v>
      </c>
      <c r="L162" s="260">
        <v>310</v>
      </c>
      <c r="M162" s="260">
        <v>2540</v>
      </c>
      <c r="N162" s="261">
        <v>2540</v>
      </c>
      <c r="O162" s="260">
        <v>40000</v>
      </c>
      <c r="P162" s="260">
        <v>0</v>
      </c>
      <c r="Q162" s="260">
        <v>0</v>
      </c>
      <c r="R162" s="260">
        <v>0</v>
      </c>
      <c r="S162" s="260">
        <v>3</v>
      </c>
    </row>
    <row r="163" spans="1:19" ht="25.5" customHeight="1">
      <c r="A163" s="974"/>
      <c r="B163" s="975"/>
      <c r="C163" s="457" t="s">
        <v>938</v>
      </c>
      <c r="D163" s="1012"/>
      <c r="E163" s="175"/>
      <c r="F163" s="193"/>
      <c r="G163" s="174"/>
      <c r="H163" s="320" t="s">
        <v>4</v>
      </c>
      <c r="I163" s="320" t="s">
        <v>359</v>
      </c>
      <c r="J163" s="312" t="s">
        <v>421</v>
      </c>
      <c r="K163" s="320" t="s">
        <v>12</v>
      </c>
      <c r="L163" s="260">
        <v>346</v>
      </c>
      <c r="M163" s="260">
        <v>54600</v>
      </c>
      <c r="N163" s="261">
        <v>54585.08</v>
      </c>
      <c r="O163" s="260">
        <v>34000</v>
      </c>
      <c r="P163" s="260">
        <v>34000</v>
      </c>
      <c r="Q163" s="260">
        <v>34000</v>
      </c>
      <c r="R163" s="260">
        <v>34000</v>
      </c>
      <c r="S163" s="260">
        <v>3</v>
      </c>
    </row>
    <row r="164" spans="1:19" ht="12.75">
      <c r="A164" s="974"/>
      <c r="B164" s="975"/>
      <c r="C164" s="483" t="s">
        <v>379</v>
      </c>
      <c r="D164" s="1012"/>
      <c r="E164" s="175"/>
      <c r="F164" s="193"/>
      <c r="G164" s="174"/>
      <c r="H164" s="320" t="s">
        <v>4</v>
      </c>
      <c r="I164" s="320" t="s">
        <v>359</v>
      </c>
      <c r="J164" s="312" t="s">
        <v>421</v>
      </c>
      <c r="K164" s="320" t="s">
        <v>1182</v>
      </c>
      <c r="L164" s="260">
        <v>223</v>
      </c>
      <c r="M164" s="260">
        <v>0</v>
      </c>
      <c r="N164" s="261">
        <v>0</v>
      </c>
      <c r="O164" s="260">
        <v>0</v>
      </c>
      <c r="P164" s="260">
        <v>103800</v>
      </c>
      <c r="Q164" s="260">
        <v>103800</v>
      </c>
      <c r="R164" s="260">
        <v>103800</v>
      </c>
      <c r="S164" s="260"/>
    </row>
    <row r="165" spans="1:19" ht="12.75">
      <c r="A165" s="974"/>
      <c r="B165" s="975"/>
      <c r="C165" s="457" t="s">
        <v>393</v>
      </c>
      <c r="D165" s="1012"/>
      <c r="E165" s="175"/>
      <c r="F165" s="193"/>
      <c r="G165" s="174"/>
      <c r="H165" s="312" t="s">
        <v>4</v>
      </c>
      <c r="I165" s="312" t="s">
        <v>359</v>
      </c>
      <c r="J165" s="312" t="s">
        <v>421</v>
      </c>
      <c r="K165" s="312" t="s">
        <v>11</v>
      </c>
      <c r="L165" s="250">
        <v>291</v>
      </c>
      <c r="M165" s="250">
        <v>300</v>
      </c>
      <c r="N165" s="272">
        <v>290</v>
      </c>
      <c r="O165" s="250">
        <v>0</v>
      </c>
      <c r="P165" s="250">
        <v>0</v>
      </c>
      <c r="Q165" s="250">
        <v>0</v>
      </c>
      <c r="R165" s="250">
        <v>0</v>
      </c>
      <c r="S165" s="250">
        <v>3</v>
      </c>
    </row>
    <row r="166" spans="1:19" ht="45">
      <c r="A166" s="995"/>
      <c r="B166" s="847"/>
      <c r="C166" s="457" t="s">
        <v>313</v>
      </c>
      <c r="D166" s="1013"/>
      <c r="E166" s="179"/>
      <c r="F166" s="478"/>
      <c r="G166" s="190"/>
      <c r="H166" s="320" t="s">
        <v>4</v>
      </c>
      <c r="I166" s="320" t="s">
        <v>359</v>
      </c>
      <c r="J166" s="312" t="s">
        <v>421</v>
      </c>
      <c r="K166" s="320" t="s">
        <v>51</v>
      </c>
      <c r="L166" s="260">
        <v>292</v>
      </c>
      <c r="M166" s="260">
        <v>500</v>
      </c>
      <c r="N166" s="261">
        <v>0</v>
      </c>
      <c r="O166" s="260">
        <v>500</v>
      </c>
      <c r="P166" s="260">
        <v>500</v>
      </c>
      <c r="Q166" s="260">
        <v>500</v>
      </c>
      <c r="R166" s="260">
        <v>500</v>
      </c>
      <c r="S166" s="260">
        <v>3</v>
      </c>
    </row>
    <row r="167" spans="1:19" ht="56.25" customHeight="1">
      <c r="A167" s="199">
        <v>703</v>
      </c>
      <c r="B167" s="178" t="s">
        <v>1112</v>
      </c>
      <c r="C167" s="948" t="s">
        <v>423</v>
      </c>
      <c r="D167" s="180" t="s">
        <v>424</v>
      </c>
      <c r="E167" s="178" t="s">
        <v>182</v>
      </c>
      <c r="F167" s="969" t="s">
        <v>358</v>
      </c>
      <c r="G167" s="229" t="s">
        <v>22</v>
      </c>
      <c r="H167" s="320" t="s">
        <v>4</v>
      </c>
      <c r="I167" s="320" t="s">
        <v>359</v>
      </c>
      <c r="J167" s="320" t="s">
        <v>425</v>
      </c>
      <c r="K167" s="320" t="s">
        <v>87</v>
      </c>
      <c r="L167" s="320" t="s">
        <v>87</v>
      </c>
      <c r="M167" s="258">
        <f aca="true" t="shared" si="21" ref="M167:R167">SUM(M169:M176)</f>
        <v>1897750</v>
      </c>
      <c r="N167" s="258">
        <f t="shared" si="21"/>
        <v>1749593.5899999999</v>
      </c>
      <c r="O167" s="258">
        <f t="shared" si="21"/>
        <v>2748000</v>
      </c>
      <c r="P167" s="258">
        <f t="shared" si="21"/>
        <v>2659400</v>
      </c>
      <c r="Q167" s="258">
        <f t="shared" si="21"/>
        <v>2659400</v>
      </c>
      <c r="R167" s="258">
        <f t="shared" si="21"/>
        <v>2659400</v>
      </c>
      <c r="S167" s="260"/>
    </row>
    <row r="168" spans="1:19" ht="29.25" customHeight="1">
      <c r="A168" s="972"/>
      <c r="B168" s="175"/>
      <c r="C168" s="826"/>
      <c r="D168" s="777" t="s">
        <v>426</v>
      </c>
      <c r="E168" s="175" t="s">
        <v>182</v>
      </c>
      <c r="F168" s="193" t="s">
        <v>358</v>
      </c>
      <c r="G168" s="174" t="s">
        <v>22</v>
      </c>
      <c r="H168" s="311"/>
      <c r="I168" s="311"/>
      <c r="J168" s="311"/>
      <c r="K168" s="299"/>
      <c r="L168" s="125"/>
      <c r="M168" s="177"/>
      <c r="N168" s="293"/>
      <c r="O168" s="177"/>
      <c r="P168" s="177"/>
      <c r="Q168" s="177"/>
      <c r="R168" s="177"/>
      <c r="S168" s="125"/>
    </row>
    <row r="169" spans="1:19" ht="12.75">
      <c r="A169" s="972"/>
      <c r="B169" s="175"/>
      <c r="C169" s="958" t="s">
        <v>300</v>
      </c>
      <c r="D169" s="777"/>
      <c r="E169" s="175"/>
      <c r="F169" s="193"/>
      <c r="G169" s="174"/>
      <c r="H169" s="320" t="s">
        <v>4</v>
      </c>
      <c r="I169" s="320" t="s">
        <v>359</v>
      </c>
      <c r="J169" s="320" t="s">
        <v>425</v>
      </c>
      <c r="K169" s="320" t="s">
        <v>28</v>
      </c>
      <c r="L169" s="260">
        <v>211</v>
      </c>
      <c r="M169" s="260">
        <v>844622.56</v>
      </c>
      <c r="N169" s="261">
        <v>844575.92</v>
      </c>
      <c r="O169" s="260">
        <v>1328000</v>
      </c>
      <c r="P169" s="260">
        <v>1336800</v>
      </c>
      <c r="Q169" s="260">
        <v>1336800</v>
      </c>
      <c r="R169" s="260">
        <v>1336800</v>
      </c>
      <c r="S169" s="260">
        <v>3</v>
      </c>
    </row>
    <row r="170" spans="1:19" ht="12.75">
      <c r="A170" s="972"/>
      <c r="B170" s="175"/>
      <c r="C170" s="958" t="s">
        <v>378</v>
      </c>
      <c r="D170" s="777"/>
      <c r="E170" s="175"/>
      <c r="F170" s="193"/>
      <c r="G170" s="174"/>
      <c r="H170" s="320" t="s">
        <v>4</v>
      </c>
      <c r="I170" s="320" t="s">
        <v>359</v>
      </c>
      <c r="J170" s="320" t="s">
        <v>425</v>
      </c>
      <c r="K170" s="320" t="s">
        <v>33</v>
      </c>
      <c r="L170" s="260">
        <v>266</v>
      </c>
      <c r="M170" s="260">
        <v>2007.44</v>
      </c>
      <c r="N170" s="261">
        <v>2007.44</v>
      </c>
      <c r="O170" s="260">
        <v>1200</v>
      </c>
      <c r="P170" s="260">
        <v>1200</v>
      </c>
      <c r="Q170" s="260">
        <v>1200</v>
      </c>
      <c r="R170" s="260">
        <v>1200</v>
      </c>
      <c r="S170" s="260">
        <v>3</v>
      </c>
    </row>
    <row r="171" spans="1:19" ht="22.5">
      <c r="A171" s="972"/>
      <c r="B171" s="269"/>
      <c r="C171" s="982" t="s">
        <v>304</v>
      </c>
      <c r="D171" s="777"/>
      <c r="E171" s="175"/>
      <c r="F171" s="193"/>
      <c r="G171" s="174"/>
      <c r="H171" s="320" t="s">
        <v>4</v>
      </c>
      <c r="I171" s="320" t="s">
        <v>359</v>
      </c>
      <c r="J171" s="320" t="s">
        <v>425</v>
      </c>
      <c r="K171" s="320" t="s">
        <v>50</v>
      </c>
      <c r="L171" s="260">
        <v>213</v>
      </c>
      <c r="M171" s="260">
        <v>245220</v>
      </c>
      <c r="N171" s="261">
        <v>243574.53</v>
      </c>
      <c r="O171" s="260">
        <v>401100</v>
      </c>
      <c r="P171" s="260">
        <v>403700</v>
      </c>
      <c r="Q171" s="260">
        <v>403700</v>
      </c>
      <c r="R171" s="260">
        <v>403700</v>
      </c>
      <c r="S171" s="260">
        <v>3</v>
      </c>
    </row>
    <row r="172" spans="1:19" ht="22.5">
      <c r="A172" s="972"/>
      <c r="B172" s="269"/>
      <c r="C172" s="457" t="s">
        <v>322</v>
      </c>
      <c r="D172" s="777"/>
      <c r="E172" s="175"/>
      <c r="F172" s="193"/>
      <c r="G172" s="174"/>
      <c r="H172" s="320" t="s">
        <v>4</v>
      </c>
      <c r="I172" s="320" t="s">
        <v>359</v>
      </c>
      <c r="J172" s="320" t="s">
        <v>425</v>
      </c>
      <c r="K172" s="320" t="s">
        <v>12</v>
      </c>
      <c r="L172" s="260">
        <v>225</v>
      </c>
      <c r="M172" s="260">
        <v>168053</v>
      </c>
      <c r="N172" s="261">
        <v>168053</v>
      </c>
      <c r="O172" s="260">
        <v>0</v>
      </c>
      <c r="P172" s="260">
        <v>0</v>
      </c>
      <c r="Q172" s="260">
        <v>0</v>
      </c>
      <c r="R172" s="260">
        <v>0</v>
      </c>
      <c r="S172" s="260">
        <v>3</v>
      </c>
    </row>
    <row r="173" spans="1:19" ht="12.75">
      <c r="A173" s="972"/>
      <c r="B173" s="269"/>
      <c r="C173" s="958" t="s">
        <v>311</v>
      </c>
      <c r="D173" s="777"/>
      <c r="E173" s="175"/>
      <c r="F173" s="193"/>
      <c r="G173" s="174"/>
      <c r="H173" s="320" t="s">
        <v>4</v>
      </c>
      <c r="I173" s="320" t="s">
        <v>359</v>
      </c>
      <c r="J173" s="320" t="s">
        <v>425</v>
      </c>
      <c r="K173" s="320" t="s">
        <v>12</v>
      </c>
      <c r="L173" s="260">
        <v>226</v>
      </c>
      <c r="M173" s="260">
        <v>428047</v>
      </c>
      <c r="N173" s="261">
        <v>371388.2</v>
      </c>
      <c r="O173" s="260">
        <v>757200</v>
      </c>
      <c r="P173" s="260">
        <v>757200</v>
      </c>
      <c r="Q173" s="260">
        <v>757200</v>
      </c>
      <c r="R173" s="260">
        <v>757200</v>
      </c>
      <c r="S173" s="260">
        <v>3</v>
      </c>
    </row>
    <row r="174" spans="1:19" ht="22.5">
      <c r="A174" s="972"/>
      <c r="B174" s="269"/>
      <c r="C174" s="982" t="s">
        <v>320</v>
      </c>
      <c r="D174" s="777"/>
      <c r="E174" s="175"/>
      <c r="F174" s="193"/>
      <c r="G174" s="174"/>
      <c r="H174" s="320" t="s">
        <v>4</v>
      </c>
      <c r="I174" s="320" t="s">
        <v>359</v>
      </c>
      <c r="J174" s="320" t="s">
        <v>425</v>
      </c>
      <c r="K174" s="320" t="s">
        <v>12</v>
      </c>
      <c r="L174" s="260">
        <v>310</v>
      </c>
      <c r="M174" s="260">
        <v>100000</v>
      </c>
      <c r="N174" s="261">
        <v>17108</v>
      </c>
      <c r="O174" s="260">
        <v>100000</v>
      </c>
      <c r="P174" s="260">
        <v>0</v>
      </c>
      <c r="Q174" s="260">
        <v>0</v>
      </c>
      <c r="R174" s="260">
        <v>0</v>
      </c>
      <c r="S174" s="260">
        <v>3</v>
      </c>
    </row>
    <row r="175" spans="1:19" ht="22.5">
      <c r="A175" s="972"/>
      <c r="B175" s="269"/>
      <c r="C175" s="457" t="s">
        <v>323</v>
      </c>
      <c r="D175" s="777"/>
      <c r="E175" s="175"/>
      <c r="F175" s="193"/>
      <c r="G175" s="174"/>
      <c r="H175" s="320" t="s">
        <v>4</v>
      </c>
      <c r="I175" s="320" t="s">
        <v>359</v>
      </c>
      <c r="J175" s="320" t="s">
        <v>425</v>
      </c>
      <c r="K175" s="320" t="s">
        <v>12</v>
      </c>
      <c r="L175" s="260">
        <v>346</v>
      </c>
      <c r="M175" s="260">
        <v>109300</v>
      </c>
      <c r="N175" s="261">
        <v>102886.5</v>
      </c>
      <c r="O175" s="260">
        <v>160000</v>
      </c>
      <c r="P175" s="260">
        <v>160000</v>
      </c>
      <c r="Q175" s="260">
        <v>160000</v>
      </c>
      <c r="R175" s="260">
        <v>160000</v>
      </c>
      <c r="S175" s="260">
        <v>3</v>
      </c>
    </row>
    <row r="176" spans="1:19" ht="38.25" customHeight="1">
      <c r="A176" s="1014"/>
      <c r="B176" s="170"/>
      <c r="C176" s="457" t="s">
        <v>313</v>
      </c>
      <c r="D176" s="829"/>
      <c r="E176" s="179"/>
      <c r="F176" s="478"/>
      <c r="G176" s="190"/>
      <c r="H176" s="320" t="s">
        <v>4</v>
      </c>
      <c r="I176" s="320" t="s">
        <v>359</v>
      </c>
      <c r="J176" s="320" t="s">
        <v>425</v>
      </c>
      <c r="K176" s="320" t="s">
        <v>51</v>
      </c>
      <c r="L176" s="260">
        <v>292</v>
      </c>
      <c r="M176" s="260">
        <v>500</v>
      </c>
      <c r="N176" s="261">
        <v>0</v>
      </c>
      <c r="O176" s="260">
        <v>500</v>
      </c>
      <c r="P176" s="260">
        <v>500</v>
      </c>
      <c r="Q176" s="260">
        <v>500</v>
      </c>
      <c r="R176" s="260">
        <v>500</v>
      </c>
      <c r="S176" s="260">
        <v>3</v>
      </c>
    </row>
    <row r="177" spans="1:19" ht="60.75" customHeight="1">
      <c r="A177" s="125">
        <v>703</v>
      </c>
      <c r="B177" s="174" t="s">
        <v>939</v>
      </c>
      <c r="C177" s="967" t="s">
        <v>427</v>
      </c>
      <c r="D177" s="226" t="s">
        <v>428</v>
      </c>
      <c r="E177" s="175" t="s">
        <v>182</v>
      </c>
      <c r="F177" s="193"/>
      <c r="G177" s="174"/>
      <c r="H177" s="320" t="s">
        <v>4</v>
      </c>
      <c r="I177" s="320" t="s">
        <v>359</v>
      </c>
      <c r="J177" s="320" t="s">
        <v>429</v>
      </c>
      <c r="K177" s="320" t="s">
        <v>12</v>
      </c>
      <c r="L177" s="320" t="s">
        <v>87</v>
      </c>
      <c r="M177" s="258">
        <v>0</v>
      </c>
      <c r="N177" s="262">
        <v>0</v>
      </c>
      <c r="O177" s="258">
        <v>0</v>
      </c>
      <c r="P177" s="258">
        <f>P178</f>
        <v>0</v>
      </c>
      <c r="Q177" s="258">
        <f>Q178</f>
        <v>0</v>
      </c>
      <c r="R177" s="258">
        <f>R178</f>
        <v>0</v>
      </c>
      <c r="S177" s="260"/>
    </row>
    <row r="178" spans="1:19" ht="21" customHeight="1">
      <c r="A178" s="1014"/>
      <c r="B178" s="170"/>
      <c r="C178" s="457" t="s">
        <v>311</v>
      </c>
      <c r="D178" s="136"/>
      <c r="E178" s="179"/>
      <c r="F178" s="478"/>
      <c r="G178" s="190"/>
      <c r="H178" s="312" t="s">
        <v>4</v>
      </c>
      <c r="I178" s="320" t="s">
        <v>359</v>
      </c>
      <c r="J178" s="320" t="s">
        <v>429</v>
      </c>
      <c r="K178" s="320" t="s">
        <v>12</v>
      </c>
      <c r="L178" s="260">
        <v>226</v>
      </c>
      <c r="M178" s="260">
        <v>0</v>
      </c>
      <c r="N178" s="261">
        <v>0</v>
      </c>
      <c r="O178" s="260">
        <v>0</v>
      </c>
      <c r="P178" s="260">
        <v>0</v>
      </c>
      <c r="Q178" s="260">
        <v>0</v>
      </c>
      <c r="R178" s="260">
        <v>0</v>
      </c>
      <c r="S178" s="260">
        <v>3</v>
      </c>
    </row>
    <row r="179" spans="1:19" ht="64.5" customHeight="1">
      <c r="A179" s="125">
        <v>703</v>
      </c>
      <c r="B179" s="174" t="s">
        <v>1113</v>
      </c>
      <c r="C179" s="967" t="s">
        <v>430</v>
      </c>
      <c r="D179" s="226" t="s">
        <v>428</v>
      </c>
      <c r="E179" s="175" t="s">
        <v>182</v>
      </c>
      <c r="F179" s="193"/>
      <c r="G179" s="174"/>
      <c r="H179" s="312" t="s">
        <v>4</v>
      </c>
      <c r="I179" s="320" t="s">
        <v>359</v>
      </c>
      <c r="J179" s="320" t="s">
        <v>431</v>
      </c>
      <c r="K179" s="320" t="s">
        <v>12</v>
      </c>
      <c r="L179" s="320" t="s">
        <v>87</v>
      </c>
      <c r="M179" s="258">
        <f aca="true" t="shared" si="22" ref="M179:R179">M180</f>
        <v>0</v>
      </c>
      <c r="N179" s="258">
        <f t="shared" si="22"/>
        <v>0</v>
      </c>
      <c r="O179" s="258">
        <v>0</v>
      </c>
      <c r="P179" s="258">
        <f t="shared" si="22"/>
        <v>0</v>
      </c>
      <c r="Q179" s="258">
        <f t="shared" si="22"/>
        <v>0</v>
      </c>
      <c r="R179" s="258">
        <f t="shared" si="22"/>
        <v>0</v>
      </c>
      <c r="S179" s="260"/>
    </row>
    <row r="180" spans="1:19" ht="21.75" customHeight="1">
      <c r="A180" s="972"/>
      <c r="B180" s="269"/>
      <c r="C180" s="457" t="s">
        <v>311</v>
      </c>
      <c r="D180" s="226"/>
      <c r="E180" s="175"/>
      <c r="F180" s="193"/>
      <c r="G180" s="174"/>
      <c r="H180" s="299" t="s">
        <v>4</v>
      </c>
      <c r="I180" s="320" t="s">
        <v>359</v>
      </c>
      <c r="J180" s="320" t="s">
        <v>431</v>
      </c>
      <c r="K180" s="320" t="s">
        <v>12</v>
      </c>
      <c r="L180" s="260">
        <v>226</v>
      </c>
      <c r="M180" s="260">
        <v>0</v>
      </c>
      <c r="N180" s="261">
        <v>0</v>
      </c>
      <c r="O180" s="260">
        <v>0</v>
      </c>
      <c r="P180" s="260">
        <v>0</v>
      </c>
      <c r="Q180" s="260">
        <v>0</v>
      </c>
      <c r="R180" s="260">
        <v>0</v>
      </c>
      <c r="S180" s="260">
        <v>3</v>
      </c>
    </row>
    <row r="181" spans="1:19" ht="23.25" customHeight="1">
      <c r="A181" s="978">
        <v>703</v>
      </c>
      <c r="B181" s="178" t="s">
        <v>1114</v>
      </c>
      <c r="C181" s="948" t="s">
        <v>432</v>
      </c>
      <c r="D181" s="968" t="s">
        <v>433</v>
      </c>
      <c r="E181" s="870" t="s">
        <v>182</v>
      </c>
      <c r="F181" s="979">
        <v>42736</v>
      </c>
      <c r="G181" s="1015">
        <v>43830</v>
      </c>
      <c r="H181" s="1016" t="s">
        <v>24</v>
      </c>
      <c r="I181" s="1016" t="s">
        <v>434</v>
      </c>
      <c r="J181" s="1016" t="s">
        <v>435</v>
      </c>
      <c r="K181" s="1016" t="s">
        <v>436</v>
      </c>
      <c r="L181" s="1016" t="s">
        <v>87</v>
      </c>
      <c r="M181" s="258">
        <f aca="true" t="shared" si="23" ref="M181:R181">M186</f>
        <v>500000</v>
      </c>
      <c r="N181" s="258">
        <f t="shared" si="23"/>
        <v>499249.09</v>
      </c>
      <c r="O181" s="258">
        <f>O186</f>
        <v>500000</v>
      </c>
      <c r="P181" s="258">
        <f t="shared" si="23"/>
        <v>500000</v>
      </c>
      <c r="Q181" s="258">
        <f t="shared" si="23"/>
        <v>500000</v>
      </c>
      <c r="R181" s="258">
        <f t="shared" si="23"/>
        <v>500000</v>
      </c>
      <c r="S181" s="260"/>
    </row>
    <row r="182" spans="1:19" ht="11.25" customHeight="1">
      <c r="A182" s="980"/>
      <c r="B182" s="175"/>
      <c r="C182" s="835"/>
      <c r="D182" s="960"/>
      <c r="E182" s="843"/>
      <c r="F182" s="843"/>
      <c r="G182" s="643"/>
      <c r="H182" s="1017"/>
      <c r="I182" s="1017"/>
      <c r="J182" s="1017"/>
      <c r="K182" s="1017"/>
      <c r="L182" s="1017"/>
      <c r="M182" s="276"/>
      <c r="N182" s="273"/>
      <c r="O182" s="276"/>
      <c r="P182" s="276"/>
      <c r="Q182" s="276"/>
      <c r="R182" s="276"/>
      <c r="S182" s="125"/>
    </row>
    <row r="183" spans="1:19" ht="12.75" customHeight="1">
      <c r="A183" s="980"/>
      <c r="B183" s="175"/>
      <c r="C183" s="835"/>
      <c r="D183" s="960"/>
      <c r="E183" s="843"/>
      <c r="F183" s="843"/>
      <c r="G183" s="643"/>
      <c r="H183" s="1017"/>
      <c r="I183" s="1017"/>
      <c r="J183" s="1017"/>
      <c r="K183" s="1017"/>
      <c r="L183" s="1017"/>
      <c r="M183" s="276"/>
      <c r="N183" s="273"/>
      <c r="O183" s="276"/>
      <c r="P183" s="276"/>
      <c r="Q183" s="276"/>
      <c r="R183" s="276"/>
      <c r="S183" s="125"/>
    </row>
    <row r="184" spans="1:19" ht="14.25" customHeight="1">
      <c r="A184" s="980"/>
      <c r="B184" s="175"/>
      <c r="C184" s="835"/>
      <c r="D184" s="960"/>
      <c r="E184" s="843"/>
      <c r="F184" s="843"/>
      <c r="G184" s="643"/>
      <c r="H184" s="1017"/>
      <c r="I184" s="1017"/>
      <c r="J184" s="1017"/>
      <c r="K184" s="1017"/>
      <c r="L184" s="1017"/>
      <c r="M184" s="276"/>
      <c r="N184" s="273"/>
      <c r="O184" s="276"/>
      <c r="P184" s="276"/>
      <c r="Q184" s="276"/>
      <c r="R184" s="276"/>
      <c r="S184" s="125"/>
    </row>
    <row r="185" spans="1:19" ht="135" customHeight="1">
      <c r="A185" s="980"/>
      <c r="B185" s="269"/>
      <c r="C185" s="826"/>
      <c r="D185" s="960"/>
      <c r="E185" s="843"/>
      <c r="F185" s="843"/>
      <c r="G185" s="643"/>
      <c r="H185" s="1018"/>
      <c r="I185" s="1018"/>
      <c r="J185" s="1018"/>
      <c r="K185" s="1018"/>
      <c r="L185" s="1018"/>
      <c r="M185" s="125"/>
      <c r="N185" s="292"/>
      <c r="O185" s="125"/>
      <c r="P185" s="125"/>
      <c r="Q185" s="125"/>
      <c r="R185" s="125"/>
      <c r="S185" s="125"/>
    </row>
    <row r="186" spans="1:23" s="447" customFormat="1" ht="49.5" customHeight="1">
      <c r="A186" s="1019"/>
      <c r="B186" s="1019"/>
      <c r="C186" s="457" t="s">
        <v>437</v>
      </c>
      <c r="D186" s="984"/>
      <c r="E186" s="1020"/>
      <c r="F186" s="1021"/>
      <c r="G186" s="1019"/>
      <c r="H186" s="382" t="s">
        <v>24</v>
      </c>
      <c r="I186" s="382" t="s">
        <v>434</v>
      </c>
      <c r="J186" s="382" t="s">
        <v>435</v>
      </c>
      <c r="K186" s="382" t="s">
        <v>436</v>
      </c>
      <c r="L186" s="187">
        <v>251</v>
      </c>
      <c r="M186" s="187">
        <v>500000</v>
      </c>
      <c r="N186" s="294">
        <v>499249.09</v>
      </c>
      <c r="O186" s="187">
        <v>500000</v>
      </c>
      <c r="P186" s="187">
        <v>500000</v>
      </c>
      <c r="Q186" s="187">
        <v>500000</v>
      </c>
      <c r="R186" s="187">
        <v>500000</v>
      </c>
      <c r="S186" s="187">
        <v>3</v>
      </c>
      <c r="T186" s="446"/>
      <c r="U186" s="446"/>
      <c r="V186" s="446"/>
      <c r="W186" s="446"/>
    </row>
    <row r="187" spans="1:23" s="449" customFormat="1" ht="149.25" customHeight="1">
      <c r="A187" s="1022">
        <v>703</v>
      </c>
      <c r="B187" s="174" t="s">
        <v>942</v>
      </c>
      <c r="C187" s="982" t="s">
        <v>439</v>
      </c>
      <c r="D187" s="963" t="s">
        <v>940</v>
      </c>
      <c r="E187" s="143" t="s">
        <v>182</v>
      </c>
      <c r="F187" s="990">
        <v>42732</v>
      </c>
      <c r="G187" s="174" t="s">
        <v>441</v>
      </c>
      <c r="H187" s="359" t="s">
        <v>24</v>
      </c>
      <c r="I187" s="359" t="s">
        <v>434</v>
      </c>
      <c r="J187" s="359" t="s">
        <v>442</v>
      </c>
      <c r="K187" s="359" t="s">
        <v>12</v>
      </c>
      <c r="L187" s="229">
        <v>0</v>
      </c>
      <c r="M187" s="227">
        <f aca="true" t="shared" si="24" ref="M187:R187">M189</f>
        <v>0</v>
      </c>
      <c r="N187" s="227">
        <f t="shared" si="24"/>
        <v>0</v>
      </c>
      <c r="O187" s="227">
        <f t="shared" si="24"/>
        <v>30000</v>
      </c>
      <c r="P187" s="227">
        <f t="shared" si="24"/>
        <v>0</v>
      </c>
      <c r="Q187" s="227">
        <f t="shared" si="24"/>
        <v>0</v>
      </c>
      <c r="R187" s="227">
        <f t="shared" si="24"/>
        <v>0</v>
      </c>
      <c r="S187" s="229"/>
      <c r="T187" s="448"/>
      <c r="U187" s="448"/>
      <c r="V187" s="448"/>
      <c r="W187" s="448"/>
    </row>
    <row r="188" spans="1:23" s="449" customFormat="1" ht="114.75" customHeight="1">
      <c r="A188" s="1022"/>
      <c r="B188" s="174"/>
      <c r="C188" s="194"/>
      <c r="D188" s="963" t="s">
        <v>941</v>
      </c>
      <c r="E188" s="143" t="s">
        <v>182</v>
      </c>
      <c r="F188" s="193">
        <v>43830</v>
      </c>
      <c r="G188" s="174" t="s">
        <v>22</v>
      </c>
      <c r="H188" s="195"/>
      <c r="I188" s="195"/>
      <c r="J188" s="195"/>
      <c r="K188" s="195"/>
      <c r="L188" s="190"/>
      <c r="M188" s="228"/>
      <c r="N188" s="228"/>
      <c r="O188" s="228"/>
      <c r="P188" s="228"/>
      <c r="Q188" s="228"/>
      <c r="R188" s="228"/>
      <c r="S188" s="190"/>
      <c r="T188" s="448"/>
      <c r="U188" s="448"/>
      <c r="V188" s="448"/>
      <c r="W188" s="448"/>
    </row>
    <row r="189" spans="1:23" s="449" customFormat="1" ht="29.25" customHeight="1">
      <c r="A189" s="1019"/>
      <c r="B189" s="1019"/>
      <c r="C189" s="1023" t="s">
        <v>320</v>
      </c>
      <c r="D189" s="489"/>
      <c r="E189" s="1020"/>
      <c r="F189" s="1021"/>
      <c r="G189" s="1019"/>
      <c r="H189" s="195" t="s">
        <v>24</v>
      </c>
      <c r="I189" s="195" t="s">
        <v>434</v>
      </c>
      <c r="J189" s="195" t="s">
        <v>442</v>
      </c>
      <c r="K189" s="195" t="s">
        <v>12</v>
      </c>
      <c r="L189" s="190">
        <v>310</v>
      </c>
      <c r="M189" s="190">
        <v>0</v>
      </c>
      <c r="N189" s="295">
        <v>0</v>
      </c>
      <c r="O189" s="190">
        <v>30000</v>
      </c>
      <c r="P189" s="190">
        <v>0</v>
      </c>
      <c r="Q189" s="190">
        <v>0</v>
      </c>
      <c r="R189" s="190">
        <v>0</v>
      </c>
      <c r="S189" s="190">
        <v>3</v>
      </c>
      <c r="T189" s="448"/>
      <c r="U189" s="448"/>
      <c r="V189" s="448"/>
      <c r="W189" s="448"/>
    </row>
    <row r="190" spans="1:23" s="449" customFormat="1" ht="150.75" customHeight="1">
      <c r="A190" s="1022">
        <v>703</v>
      </c>
      <c r="B190" s="174" t="s">
        <v>438</v>
      </c>
      <c r="C190" s="982" t="s">
        <v>444</v>
      </c>
      <c r="D190" s="963" t="s">
        <v>943</v>
      </c>
      <c r="E190" s="143" t="s">
        <v>182</v>
      </c>
      <c r="F190" s="193">
        <v>42732</v>
      </c>
      <c r="G190" s="174" t="s">
        <v>441</v>
      </c>
      <c r="H190" s="359" t="s">
        <v>24</v>
      </c>
      <c r="I190" s="359" t="s">
        <v>434</v>
      </c>
      <c r="J190" s="359" t="s">
        <v>445</v>
      </c>
      <c r="K190" s="359" t="s">
        <v>12</v>
      </c>
      <c r="L190" s="359" t="s">
        <v>87</v>
      </c>
      <c r="M190" s="227">
        <f aca="true" t="shared" si="25" ref="M190:R190">M192</f>
        <v>0</v>
      </c>
      <c r="N190" s="227">
        <f t="shared" si="25"/>
        <v>0</v>
      </c>
      <c r="O190" s="227">
        <f t="shared" si="25"/>
        <v>22000</v>
      </c>
      <c r="P190" s="227">
        <f t="shared" si="25"/>
        <v>22000</v>
      </c>
      <c r="Q190" s="227">
        <f t="shared" si="25"/>
        <v>22000</v>
      </c>
      <c r="R190" s="227">
        <f t="shared" si="25"/>
        <v>22000</v>
      </c>
      <c r="S190" s="229"/>
      <c r="T190" s="448"/>
      <c r="U190" s="448"/>
      <c r="V190" s="448"/>
      <c r="W190" s="448"/>
    </row>
    <row r="191" spans="1:23" s="449" customFormat="1" ht="122.25" customHeight="1">
      <c r="A191" s="1022"/>
      <c r="B191" s="174"/>
      <c r="C191" s="1023"/>
      <c r="D191" s="963" t="s">
        <v>941</v>
      </c>
      <c r="E191" s="143" t="s">
        <v>182</v>
      </c>
      <c r="F191" s="193">
        <v>43830</v>
      </c>
      <c r="G191" s="174" t="s">
        <v>22</v>
      </c>
      <c r="H191" s="195"/>
      <c r="I191" s="195"/>
      <c r="J191" s="195"/>
      <c r="K191" s="195"/>
      <c r="L191" s="195"/>
      <c r="M191" s="228"/>
      <c r="N191" s="228"/>
      <c r="O191" s="228"/>
      <c r="P191" s="228"/>
      <c r="Q191" s="228"/>
      <c r="R191" s="228"/>
      <c r="S191" s="190"/>
      <c r="T191" s="448"/>
      <c r="U191" s="448"/>
      <c r="V191" s="448"/>
      <c r="W191" s="448"/>
    </row>
    <row r="192" spans="1:23" s="449" customFormat="1" ht="22.5" customHeight="1">
      <c r="A192" s="1019"/>
      <c r="B192" s="1019"/>
      <c r="C192" s="1023" t="s">
        <v>311</v>
      </c>
      <c r="D192" s="489"/>
      <c r="E192" s="1020"/>
      <c r="F192" s="1021"/>
      <c r="G192" s="1019"/>
      <c r="H192" s="195" t="s">
        <v>24</v>
      </c>
      <c r="I192" s="195" t="s">
        <v>434</v>
      </c>
      <c r="J192" s="195" t="s">
        <v>445</v>
      </c>
      <c r="K192" s="195" t="s">
        <v>12</v>
      </c>
      <c r="L192" s="190">
        <v>226</v>
      </c>
      <c r="M192" s="190">
        <v>0</v>
      </c>
      <c r="N192" s="295">
        <v>0</v>
      </c>
      <c r="O192" s="190">
        <v>22000</v>
      </c>
      <c r="P192" s="190">
        <v>22000</v>
      </c>
      <c r="Q192" s="190">
        <v>22000</v>
      </c>
      <c r="R192" s="190">
        <v>22000</v>
      </c>
      <c r="S192" s="190">
        <v>3</v>
      </c>
      <c r="T192" s="448"/>
      <c r="U192" s="448"/>
      <c r="V192" s="448"/>
      <c r="W192" s="448"/>
    </row>
    <row r="193" spans="1:19" ht="141.75" customHeight="1">
      <c r="A193" s="125">
        <v>703</v>
      </c>
      <c r="B193" s="174" t="s">
        <v>443</v>
      </c>
      <c r="C193" s="458" t="s">
        <v>447</v>
      </c>
      <c r="D193" s="963" t="s">
        <v>944</v>
      </c>
      <c r="E193" s="143" t="s">
        <v>182</v>
      </c>
      <c r="F193" s="990">
        <v>42732</v>
      </c>
      <c r="G193" s="174" t="s">
        <v>441</v>
      </c>
      <c r="H193" s="299" t="s">
        <v>24</v>
      </c>
      <c r="I193" s="299" t="s">
        <v>434</v>
      </c>
      <c r="J193" s="299" t="s">
        <v>448</v>
      </c>
      <c r="K193" s="299" t="s">
        <v>12</v>
      </c>
      <c r="L193" s="299" t="s">
        <v>87</v>
      </c>
      <c r="M193" s="276">
        <f aca="true" t="shared" si="26" ref="M193:R193">SUM(M195:M197)</f>
        <v>50000</v>
      </c>
      <c r="N193" s="276">
        <f t="shared" si="26"/>
        <v>49999.6</v>
      </c>
      <c r="O193" s="276">
        <f t="shared" si="26"/>
        <v>125000</v>
      </c>
      <c r="P193" s="276">
        <f t="shared" si="26"/>
        <v>0</v>
      </c>
      <c r="Q193" s="276">
        <f t="shared" si="26"/>
        <v>0</v>
      </c>
      <c r="R193" s="276">
        <f t="shared" si="26"/>
        <v>0</v>
      </c>
      <c r="S193" s="125">
        <v>3</v>
      </c>
    </row>
    <row r="194" spans="1:19" ht="118.5" customHeight="1">
      <c r="A194" s="125"/>
      <c r="B194" s="174"/>
      <c r="C194" s="458"/>
      <c r="D194" s="963" t="s">
        <v>941</v>
      </c>
      <c r="E194" s="143" t="s">
        <v>182</v>
      </c>
      <c r="F194" s="193">
        <v>43830</v>
      </c>
      <c r="G194" s="174" t="s">
        <v>22</v>
      </c>
      <c r="H194" s="299"/>
      <c r="I194" s="299"/>
      <c r="J194" s="299"/>
      <c r="K194" s="299"/>
      <c r="L194" s="299"/>
      <c r="M194" s="276"/>
      <c r="N194" s="276"/>
      <c r="O194" s="276"/>
      <c r="P194" s="276"/>
      <c r="Q194" s="276"/>
      <c r="R194" s="276"/>
      <c r="S194" s="125"/>
    </row>
    <row r="195" spans="1:19" ht="16.5" customHeight="1">
      <c r="A195" s="125"/>
      <c r="B195" s="269"/>
      <c r="C195" s="1024" t="s">
        <v>378</v>
      </c>
      <c r="D195" s="960"/>
      <c r="E195" s="143"/>
      <c r="F195" s="990"/>
      <c r="G195" s="226"/>
      <c r="H195" s="994" t="s">
        <v>24</v>
      </c>
      <c r="I195" s="994" t="s">
        <v>434</v>
      </c>
      <c r="J195" s="994" t="s">
        <v>448</v>
      </c>
      <c r="K195" s="994" t="s">
        <v>12</v>
      </c>
      <c r="L195" s="207">
        <v>345</v>
      </c>
      <c r="M195" s="265">
        <v>43653</v>
      </c>
      <c r="N195" s="266">
        <v>43652.6</v>
      </c>
      <c r="O195" s="265">
        <v>125000</v>
      </c>
      <c r="P195" s="265">
        <v>0</v>
      </c>
      <c r="Q195" s="265">
        <v>0</v>
      </c>
      <c r="R195" s="265">
        <v>0</v>
      </c>
      <c r="S195" s="265">
        <v>3</v>
      </c>
    </row>
    <row r="196" spans="1:19" ht="18.75" customHeight="1">
      <c r="A196" s="125"/>
      <c r="B196" s="269"/>
      <c r="C196" s="1024" t="s">
        <v>320</v>
      </c>
      <c r="D196" s="960"/>
      <c r="E196" s="143"/>
      <c r="F196" s="990"/>
      <c r="G196" s="226"/>
      <c r="H196" s="994" t="s">
        <v>24</v>
      </c>
      <c r="I196" s="994" t="s">
        <v>434</v>
      </c>
      <c r="J196" s="994" t="s">
        <v>448</v>
      </c>
      <c r="K196" s="994" t="s">
        <v>12</v>
      </c>
      <c r="L196" s="207">
        <v>310</v>
      </c>
      <c r="M196" s="265">
        <v>3430</v>
      </c>
      <c r="N196" s="266">
        <v>3430</v>
      </c>
      <c r="O196" s="265">
        <v>0</v>
      </c>
      <c r="P196" s="265">
        <v>0</v>
      </c>
      <c r="Q196" s="265">
        <v>0</v>
      </c>
      <c r="R196" s="265">
        <v>0</v>
      </c>
      <c r="S196" s="265">
        <v>3</v>
      </c>
    </row>
    <row r="197" spans="1:19" ht="22.5">
      <c r="A197" s="177"/>
      <c r="B197" s="269"/>
      <c r="C197" s="457" t="s">
        <v>323</v>
      </c>
      <c r="D197" s="966"/>
      <c r="E197" s="489"/>
      <c r="F197" s="991"/>
      <c r="G197" s="136"/>
      <c r="H197" s="994" t="s">
        <v>24</v>
      </c>
      <c r="I197" s="994" t="s">
        <v>434</v>
      </c>
      <c r="J197" s="994" t="s">
        <v>448</v>
      </c>
      <c r="K197" s="994" t="s">
        <v>12</v>
      </c>
      <c r="L197" s="207">
        <v>346</v>
      </c>
      <c r="M197" s="207">
        <v>2917</v>
      </c>
      <c r="N197" s="296">
        <v>2917</v>
      </c>
      <c r="O197" s="207">
        <v>0</v>
      </c>
      <c r="P197" s="207">
        <v>0</v>
      </c>
      <c r="Q197" s="207">
        <v>0</v>
      </c>
      <c r="R197" s="207">
        <v>0</v>
      </c>
      <c r="S197" s="265">
        <v>3</v>
      </c>
    </row>
    <row r="198" spans="1:19" ht="48.75" customHeight="1">
      <c r="A198" s="125">
        <v>703</v>
      </c>
      <c r="B198" s="1025" t="s">
        <v>446</v>
      </c>
      <c r="C198" s="982" t="s">
        <v>450</v>
      </c>
      <c r="D198" s="968" t="s">
        <v>944</v>
      </c>
      <c r="E198" s="143" t="s">
        <v>182</v>
      </c>
      <c r="F198" s="990">
        <v>42732</v>
      </c>
      <c r="G198" s="174" t="s">
        <v>441</v>
      </c>
      <c r="H198" s="299" t="s">
        <v>24</v>
      </c>
      <c r="I198" s="299" t="s">
        <v>434</v>
      </c>
      <c r="J198" s="299" t="s">
        <v>451</v>
      </c>
      <c r="K198" s="299" t="s">
        <v>12</v>
      </c>
      <c r="L198" s="299" t="s">
        <v>87</v>
      </c>
      <c r="M198" s="276">
        <f aca="true" t="shared" si="27" ref="M198:R198">SUM(M201:M202)</f>
        <v>100000</v>
      </c>
      <c r="N198" s="276">
        <f t="shared" si="27"/>
        <v>97700</v>
      </c>
      <c r="O198" s="276">
        <f t="shared" si="27"/>
        <v>100000</v>
      </c>
      <c r="P198" s="276">
        <f t="shared" si="27"/>
        <v>100000</v>
      </c>
      <c r="Q198" s="276">
        <f t="shared" si="27"/>
        <v>100000</v>
      </c>
      <c r="R198" s="276">
        <f t="shared" si="27"/>
        <v>100000</v>
      </c>
      <c r="S198" s="260"/>
    </row>
    <row r="199" spans="1:19" ht="108.75" customHeight="1">
      <c r="A199" s="125"/>
      <c r="B199" s="975"/>
      <c r="C199" s="1026"/>
      <c r="D199" s="960"/>
      <c r="E199" s="143"/>
      <c r="F199" s="990"/>
      <c r="G199" s="174"/>
      <c r="H199" s="1002"/>
      <c r="I199" s="1002"/>
      <c r="J199" s="1002"/>
      <c r="K199" s="1002"/>
      <c r="L199" s="170"/>
      <c r="M199" s="170"/>
      <c r="N199" s="297"/>
      <c r="O199" s="170"/>
      <c r="P199" s="170"/>
      <c r="Q199" s="170"/>
      <c r="R199" s="170"/>
      <c r="S199" s="170"/>
    </row>
    <row r="200" spans="1:19" ht="120" customHeight="1">
      <c r="A200" s="125"/>
      <c r="B200" s="269"/>
      <c r="C200" s="1026"/>
      <c r="D200" s="963" t="s">
        <v>941</v>
      </c>
      <c r="E200" s="143" t="s">
        <v>182</v>
      </c>
      <c r="F200" s="193">
        <v>43830</v>
      </c>
      <c r="G200" s="174" t="s">
        <v>22</v>
      </c>
      <c r="H200" s="1002"/>
      <c r="I200" s="1002"/>
      <c r="J200" s="1002"/>
      <c r="K200" s="1002"/>
      <c r="L200" s="170"/>
      <c r="M200" s="170"/>
      <c r="N200" s="297"/>
      <c r="O200" s="170"/>
      <c r="P200" s="170"/>
      <c r="Q200" s="170"/>
      <c r="R200" s="170"/>
      <c r="S200" s="170"/>
    </row>
    <row r="201" spans="1:19" ht="20.25" customHeight="1">
      <c r="A201" s="125"/>
      <c r="B201" s="269"/>
      <c r="C201" s="1026" t="s">
        <v>311</v>
      </c>
      <c r="D201" s="963"/>
      <c r="E201" s="143"/>
      <c r="F201" s="990"/>
      <c r="G201" s="174"/>
      <c r="H201" s="1002" t="s">
        <v>24</v>
      </c>
      <c r="I201" s="1002" t="s">
        <v>434</v>
      </c>
      <c r="J201" s="1002" t="s">
        <v>451</v>
      </c>
      <c r="K201" s="1002" t="s">
        <v>12</v>
      </c>
      <c r="L201" s="170">
        <v>226</v>
      </c>
      <c r="M201" s="170">
        <v>92300</v>
      </c>
      <c r="N201" s="297">
        <v>90000</v>
      </c>
      <c r="O201" s="170">
        <v>100000</v>
      </c>
      <c r="P201" s="170">
        <v>100000</v>
      </c>
      <c r="Q201" s="170">
        <v>100000</v>
      </c>
      <c r="R201" s="170">
        <v>100000</v>
      </c>
      <c r="S201" s="170">
        <v>3</v>
      </c>
    </row>
    <row r="202" spans="1:24" s="450" customFormat="1" ht="12.75">
      <c r="A202" s="177"/>
      <c r="B202" s="170"/>
      <c r="C202" s="1024" t="s">
        <v>311</v>
      </c>
      <c r="D202" s="965"/>
      <c r="E202" s="489"/>
      <c r="F202" s="991"/>
      <c r="G202" s="190"/>
      <c r="H202" s="1002" t="s">
        <v>24</v>
      </c>
      <c r="I202" s="1002" t="s">
        <v>434</v>
      </c>
      <c r="J202" s="1002" t="s">
        <v>451</v>
      </c>
      <c r="K202" s="1002" t="s">
        <v>12</v>
      </c>
      <c r="L202" s="170">
        <v>346</v>
      </c>
      <c r="M202" s="207">
        <v>7700</v>
      </c>
      <c r="N202" s="296">
        <v>7700</v>
      </c>
      <c r="O202" s="207">
        <v>0</v>
      </c>
      <c r="P202" s="207">
        <v>0</v>
      </c>
      <c r="Q202" s="207">
        <v>0</v>
      </c>
      <c r="R202" s="207">
        <v>0</v>
      </c>
      <c r="S202" s="207">
        <v>3</v>
      </c>
      <c r="T202" s="445"/>
      <c r="U202" s="445"/>
      <c r="V202" s="445"/>
      <c r="W202" s="445"/>
      <c r="X202" s="445"/>
    </row>
    <row r="203" spans="1:19" ht="139.5" customHeight="1">
      <c r="A203" s="125">
        <v>703</v>
      </c>
      <c r="B203" s="175" t="s">
        <v>449</v>
      </c>
      <c r="C203" s="982" t="s">
        <v>453</v>
      </c>
      <c r="D203" s="987" t="s">
        <v>944</v>
      </c>
      <c r="E203" s="143" t="s">
        <v>182</v>
      </c>
      <c r="F203" s="990">
        <v>42732</v>
      </c>
      <c r="G203" s="174" t="s">
        <v>441</v>
      </c>
      <c r="H203" s="299" t="s">
        <v>24</v>
      </c>
      <c r="I203" s="299" t="s">
        <v>434</v>
      </c>
      <c r="J203" s="299" t="s">
        <v>454</v>
      </c>
      <c r="K203" s="299" t="s">
        <v>12</v>
      </c>
      <c r="L203" s="299" t="s">
        <v>87</v>
      </c>
      <c r="M203" s="258">
        <f aca="true" t="shared" si="28" ref="M203:R203">M205</f>
        <v>49600</v>
      </c>
      <c r="N203" s="258">
        <f t="shared" si="28"/>
        <v>49520</v>
      </c>
      <c r="O203" s="258">
        <f t="shared" si="28"/>
        <v>50000</v>
      </c>
      <c r="P203" s="258">
        <f t="shared" si="28"/>
        <v>50000</v>
      </c>
      <c r="Q203" s="258">
        <f t="shared" si="28"/>
        <v>50000</v>
      </c>
      <c r="R203" s="258">
        <f t="shared" si="28"/>
        <v>50000</v>
      </c>
      <c r="S203" s="260"/>
    </row>
    <row r="204" spans="1:19" ht="118.5" customHeight="1">
      <c r="A204" s="125"/>
      <c r="B204" s="175"/>
      <c r="C204" s="194"/>
      <c r="D204" s="963" t="s">
        <v>941</v>
      </c>
      <c r="E204" s="143" t="s">
        <v>182</v>
      </c>
      <c r="F204" s="193">
        <v>43830</v>
      </c>
      <c r="G204" s="174" t="s">
        <v>22</v>
      </c>
      <c r="H204" s="311"/>
      <c r="I204" s="311"/>
      <c r="J204" s="311"/>
      <c r="K204" s="311"/>
      <c r="L204" s="311"/>
      <c r="M204" s="290"/>
      <c r="N204" s="290"/>
      <c r="O204" s="290"/>
      <c r="P204" s="290"/>
      <c r="Q204" s="290"/>
      <c r="R204" s="290"/>
      <c r="S204" s="177"/>
    </row>
    <row r="205" spans="1:19" ht="30" customHeight="1">
      <c r="A205" s="177"/>
      <c r="B205" s="170"/>
      <c r="C205" s="457" t="s">
        <v>323</v>
      </c>
      <c r="D205" s="489"/>
      <c r="E205" s="489"/>
      <c r="F205" s="991"/>
      <c r="G205" s="190"/>
      <c r="H205" s="311" t="s">
        <v>24</v>
      </c>
      <c r="I205" s="311" t="s">
        <v>434</v>
      </c>
      <c r="J205" s="311" t="s">
        <v>454</v>
      </c>
      <c r="K205" s="311" t="s">
        <v>12</v>
      </c>
      <c r="L205" s="177">
        <v>346</v>
      </c>
      <c r="M205" s="250">
        <v>49600</v>
      </c>
      <c r="N205" s="272">
        <v>49520</v>
      </c>
      <c r="O205" s="250">
        <v>50000</v>
      </c>
      <c r="P205" s="250">
        <v>50000</v>
      </c>
      <c r="Q205" s="250">
        <v>50000</v>
      </c>
      <c r="R205" s="250">
        <v>50000</v>
      </c>
      <c r="S205" s="250">
        <v>3</v>
      </c>
    </row>
    <row r="206" spans="1:19" ht="151.5" customHeight="1">
      <c r="A206" s="125">
        <v>703</v>
      </c>
      <c r="B206" s="175" t="s">
        <v>452</v>
      </c>
      <c r="C206" s="194" t="s">
        <v>456</v>
      </c>
      <c r="D206" s="963" t="s">
        <v>945</v>
      </c>
      <c r="E206" s="143" t="s">
        <v>182</v>
      </c>
      <c r="F206" s="990">
        <v>42732</v>
      </c>
      <c r="G206" s="174" t="s">
        <v>441</v>
      </c>
      <c r="H206" s="311" t="s">
        <v>24</v>
      </c>
      <c r="I206" s="311" t="s">
        <v>434</v>
      </c>
      <c r="J206" s="311" t="s">
        <v>457</v>
      </c>
      <c r="K206" s="311" t="s">
        <v>12</v>
      </c>
      <c r="L206" s="311" t="s">
        <v>87</v>
      </c>
      <c r="M206" s="277">
        <v>64600</v>
      </c>
      <c r="N206" s="298">
        <v>0</v>
      </c>
      <c r="O206" s="277">
        <f>O208</f>
        <v>45000</v>
      </c>
      <c r="P206" s="277">
        <f>P208</f>
        <v>0</v>
      </c>
      <c r="Q206" s="277">
        <f>Q208</f>
        <v>0</v>
      </c>
      <c r="R206" s="277">
        <f>R208</f>
        <v>0</v>
      </c>
      <c r="S206" s="250"/>
    </row>
    <row r="207" spans="1:19" ht="118.5" customHeight="1">
      <c r="A207" s="125"/>
      <c r="B207" s="175"/>
      <c r="C207" s="194"/>
      <c r="D207" s="963" t="s">
        <v>941</v>
      </c>
      <c r="E207" s="143" t="s">
        <v>182</v>
      </c>
      <c r="F207" s="193">
        <v>43830</v>
      </c>
      <c r="G207" s="174" t="s">
        <v>22</v>
      </c>
      <c r="H207" s="311"/>
      <c r="I207" s="311"/>
      <c r="J207" s="311"/>
      <c r="K207" s="311"/>
      <c r="L207" s="311"/>
      <c r="M207" s="277"/>
      <c r="N207" s="298"/>
      <c r="O207" s="277"/>
      <c r="P207" s="277"/>
      <c r="Q207" s="277"/>
      <c r="R207" s="277"/>
      <c r="S207" s="250"/>
    </row>
    <row r="208" spans="1:19" ht="23.25" customHeight="1">
      <c r="A208" s="177"/>
      <c r="B208" s="170"/>
      <c r="C208" s="457" t="s">
        <v>323</v>
      </c>
      <c r="D208" s="965"/>
      <c r="E208" s="489"/>
      <c r="F208" s="991"/>
      <c r="G208" s="190"/>
      <c r="H208" s="311" t="s">
        <v>24</v>
      </c>
      <c r="I208" s="311" t="s">
        <v>434</v>
      </c>
      <c r="J208" s="311" t="s">
        <v>457</v>
      </c>
      <c r="K208" s="311" t="s">
        <v>12</v>
      </c>
      <c r="L208" s="177">
        <v>346</v>
      </c>
      <c r="M208" s="250">
        <v>64600</v>
      </c>
      <c r="N208" s="272">
        <v>0</v>
      </c>
      <c r="O208" s="250">
        <v>45000</v>
      </c>
      <c r="P208" s="250">
        <v>0</v>
      </c>
      <c r="Q208" s="250">
        <v>0</v>
      </c>
      <c r="R208" s="250">
        <v>0</v>
      </c>
      <c r="S208" s="250">
        <v>3</v>
      </c>
    </row>
    <row r="209" spans="1:19" ht="143.25" customHeight="1">
      <c r="A209" s="125">
        <v>703</v>
      </c>
      <c r="B209" s="175" t="s">
        <v>455</v>
      </c>
      <c r="C209" s="967" t="s">
        <v>459</v>
      </c>
      <c r="D209" s="963" t="s">
        <v>440</v>
      </c>
      <c r="E209" s="143" t="s">
        <v>182</v>
      </c>
      <c r="F209" s="990">
        <v>42732</v>
      </c>
      <c r="G209" s="174" t="s">
        <v>441</v>
      </c>
      <c r="H209" s="312" t="s">
        <v>24</v>
      </c>
      <c r="I209" s="312" t="s">
        <v>434</v>
      </c>
      <c r="J209" s="312" t="s">
        <v>460</v>
      </c>
      <c r="K209" s="312" t="s">
        <v>12</v>
      </c>
      <c r="L209" s="312" t="s">
        <v>87</v>
      </c>
      <c r="M209" s="277">
        <v>95300</v>
      </c>
      <c r="N209" s="298">
        <f>N211+N212</f>
        <v>95300</v>
      </c>
      <c r="O209" s="277">
        <f>O212</f>
        <v>50000</v>
      </c>
      <c r="P209" s="277">
        <f>P212</f>
        <v>0</v>
      </c>
      <c r="Q209" s="277">
        <f>Q212</f>
        <v>0</v>
      </c>
      <c r="R209" s="277">
        <f>R212</f>
        <v>0</v>
      </c>
      <c r="S209" s="250"/>
    </row>
    <row r="210" spans="1:19" ht="118.5" customHeight="1">
      <c r="A210" s="125"/>
      <c r="B210" s="175"/>
      <c r="C210" s="194"/>
      <c r="D210" s="963" t="s">
        <v>941</v>
      </c>
      <c r="E210" s="143" t="s">
        <v>182</v>
      </c>
      <c r="F210" s="193">
        <v>43830</v>
      </c>
      <c r="G210" s="174" t="s">
        <v>22</v>
      </c>
      <c r="H210" s="311"/>
      <c r="I210" s="311"/>
      <c r="J210" s="311"/>
      <c r="K210" s="311"/>
      <c r="L210" s="311"/>
      <c r="M210" s="177"/>
      <c r="N210" s="291"/>
      <c r="O210" s="290"/>
      <c r="P210" s="290"/>
      <c r="Q210" s="290"/>
      <c r="R210" s="290"/>
      <c r="S210" s="177"/>
    </row>
    <row r="211" spans="1:19" ht="24.75" customHeight="1">
      <c r="A211" s="125"/>
      <c r="B211" s="175"/>
      <c r="C211" s="1023" t="s">
        <v>946</v>
      </c>
      <c r="D211" s="963"/>
      <c r="E211" s="143"/>
      <c r="F211" s="990"/>
      <c r="G211" s="174"/>
      <c r="H211" s="311" t="s">
        <v>24</v>
      </c>
      <c r="I211" s="311" t="s">
        <v>434</v>
      </c>
      <c r="J211" s="311" t="s">
        <v>947</v>
      </c>
      <c r="K211" s="311" t="s">
        <v>12</v>
      </c>
      <c r="L211" s="311" t="s">
        <v>948</v>
      </c>
      <c r="M211" s="177">
        <v>23000</v>
      </c>
      <c r="N211" s="293">
        <v>23000</v>
      </c>
      <c r="O211" s="177">
        <v>0</v>
      </c>
      <c r="P211" s="177">
        <v>0</v>
      </c>
      <c r="Q211" s="177">
        <v>0</v>
      </c>
      <c r="R211" s="177">
        <v>0</v>
      </c>
      <c r="S211" s="177">
        <v>3</v>
      </c>
    </row>
    <row r="212" spans="1:19" ht="25.5" customHeight="1">
      <c r="A212" s="177"/>
      <c r="B212" s="170"/>
      <c r="C212" s="1027" t="s">
        <v>461</v>
      </c>
      <c r="D212" s="965"/>
      <c r="E212" s="489"/>
      <c r="F212" s="991"/>
      <c r="G212" s="190"/>
      <c r="H212" s="1002" t="s">
        <v>24</v>
      </c>
      <c r="I212" s="1002" t="s">
        <v>434</v>
      </c>
      <c r="J212" s="1002" t="s">
        <v>460</v>
      </c>
      <c r="K212" s="1002" t="s">
        <v>12</v>
      </c>
      <c r="L212" s="170">
        <v>310</v>
      </c>
      <c r="M212" s="170">
        <v>72300</v>
      </c>
      <c r="N212" s="297">
        <v>72300</v>
      </c>
      <c r="O212" s="170">
        <v>50000</v>
      </c>
      <c r="P212" s="170">
        <v>0</v>
      </c>
      <c r="Q212" s="170">
        <v>0</v>
      </c>
      <c r="R212" s="170">
        <v>0</v>
      </c>
      <c r="S212" s="170">
        <v>3</v>
      </c>
    </row>
    <row r="213" spans="1:19" ht="263.25" customHeight="1">
      <c r="A213" s="125">
        <v>703</v>
      </c>
      <c r="B213" s="175" t="s">
        <v>458</v>
      </c>
      <c r="C213" s="982" t="s">
        <v>462</v>
      </c>
      <c r="D213" s="987" t="s">
        <v>944</v>
      </c>
      <c r="E213" s="143" t="s">
        <v>182</v>
      </c>
      <c r="F213" s="990">
        <v>42732</v>
      </c>
      <c r="G213" s="174" t="s">
        <v>441</v>
      </c>
      <c r="H213" s="312" t="s">
        <v>24</v>
      </c>
      <c r="I213" s="312" t="s">
        <v>434</v>
      </c>
      <c r="J213" s="312" t="s">
        <v>463</v>
      </c>
      <c r="K213" s="312" t="s">
        <v>12</v>
      </c>
      <c r="L213" s="312" t="s">
        <v>87</v>
      </c>
      <c r="M213" s="277">
        <v>390500</v>
      </c>
      <c r="N213" s="298">
        <f>N215+N216</f>
        <v>390480.8</v>
      </c>
      <c r="O213" s="298">
        <f>O215+O216</f>
        <v>460000</v>
      </c>
      <c r="P213" s="298">
        <f>P215+P216</f>
        <v>0</v>
      </c>
      <c r="Q213" s="298">
        <f>Q215+Q216</f>
        <v>0</v>
      </c>
      <c r="R213" s="298">
        <f>R215+R216</f>
        <v>0</v>
      </c>
      <c r="S213" s="250"/>
    </row>
    <row r="214" spans="1:19" ht="122.25" customHeight="1">
      <c r="A214" s="125"/>
      <c r="B214" s="175"/>
      <c r="C214" s="194"/>
      <c r="D214" s="963" t="s">
        <v>941</v>
      </c>
      <c r="E214" s="143" t="s">
        <v>182</v>
      </c>
      <c r="F214" s="193">
        <v>43830</v>
      </c>
      <c r="G214" s="174" t="s">
        <v>22</v>
      </c>
      <c r="H214" s="311"/>
      <c r="I214" s="311"/>
      <c r="J214" s="311"/>
      <c r="K214" s="311"/>
      <c r="L214" s="311"/>
      <c r="M214" s="290"/>
      <c r="N214" s="291"/>
      <c r="O214" s="291"/>
      <c r="P214" s="291"/>
      <c r="Q214" s="291"/>
      <c r="R214" s="291"/>
      <c r="S214" s="177"/>
    </row>
    <row r="215" spans="1:19" ht="21.75" customHeight="1">
      <c r="A215" s="125"/>
      <c r="B215" s="175"/>
      <c r="C215" s="1023" t="s">
        <v>484</v>
      </c>
      <c r="D215" s="143"/>
      <c r="E215" s="143"/>
      <c r="F215" s="990"/>
      <c r="G215" s="174"/>
      <c r="H215" s="311" t="s">
        <v>24</v>
      </c>
      <c r="I215" s="311" t="s">
        <v>434</v>
      </c>
      <c r="J215" s="311" t="s">
        <v>949</v>
      </c>
      <c r="K215" s="311" t="s">
        <v>12</v>
      </c>
      <c r="L215" s="311" t="s">
        <v>950</v>
      </c>
      <c r="M215" s="177">
        <v>299989.2</v>
      </c>
      <c r="N215" s="293">
        <v>299970</v>
      </c>
      <c r="O215" s="177">
        <v>0</v>
      </c>
      <c r="P215" s="177">
        <v>0</v>
      </c>
      <c r="Q215" s="177">
        <v>0</v>
      </c>
      <c r="R215" s="177">
        <v>0</v>
      </c>
      <c r="S215" s="177">
        <v>3</v>
      </c>
    </row>
    <row r="216" spans="1:19" ht="21.75" customHeight="1">
      <c r="A216" s="177"/>
      <c r="B216" s="170"/>
      <c r="C216" s="1027" t="s">
        <v>320</v>
      </c>
      <c r="D216" s="489"/>
      <c r="E216" s="489"/>
      <c r="F216" s="991"/>
      <c r="G216" s="190"/>
      <c r="H216" s="1002" t="s">
        <v>24</v>
      </c>
      <c r="I216" s="1002" t="s">
        <v>434</v>
      </c>
      <c r="J216" s="1002" t="s">
        <v>463</v>
      </c>
      <c r="K216" s="1002" t="s">
        <v>12</v>
      </c>
      <c r="L216" s="170">
        <v>310</v>
      </c>
      <c r="M216" s="170">
        <v>90510.8</v>
      </c>
      <c r="N216" s="297">
        <v>90510.8</v>
      </c>
      <c r="O216" s="170">
        <v>460000</v>
      </c>
      <c r="P216" s="170">
        <v>0</v>
      </c>
      <c r="Q216" s="170">
        <v>0</v>
      </c>
      <c r="R216" s="170">
        <v>0</v>
      </c>
      <c r="S216" s="170">
        <v>3</v>
      </c>
    </row>
    <row r="217" spans="1:19" ht="84" customHeight="1">
      <c r="A217" s="174">
        <v>703</v>
      </c>
      <c r="B217" s="175" t="s">
        <v>1115</v>
      </c>
      <c r="C217" s="959" t="s">
        <v>464</v>
      </c>
      <c r="D217" s="466" t="s">
        <v>465</v>
      </c>
      <c r="E217" s="1028" t="s">
        <v>182</v>
      </c>
      <c r="F217" s="477">
        <v>43101</v>
      </c>
      <c r="G217" s="174" t="s">
        <v>22</v>
      </c>
      <c r="H217" s="299" t="s">
        <v>24</v>
      </c>
      <c r="I217" s="299" t="s">
        <v>434</v>
      </c>
      <c r="J217" s="299" t="s">
        <v>466</v>
      </c>
      <c r="K217" s="299" t="s">
        <v>87</v>
      </c>
      <c r="L217" s="299" t="s">
        <v>87</v>
      </c>
      <c r="M217" s="276">
        <f aca="true" t="shared" si="29" ref="M217:R217">SUM(M220:M232)</f>
        <v>3258700</v>
      </c>
      <c r="N217" s="273">
        <f t="shared" si="29"/>
        <v>3200808.4899999998</v>
      </c>
      <c r="O217" s="273">
        <f t="shared" si="29"/>
        <v>3205100</v>
      </c>
      <c r="P217" s="273">
        <f t="shared" si="29"/>
        <v>3506200</v>
      </c>
      <c r="Q217" s="273">
        <f t="shared" si="29"/>
        <v>3506200</v>
      </c>
      <c r="R217" s="273">
        <f t="shared" si="29"/>
        <v>3506200</v>
      </c>
      <c r="S217" s="125"/>
    </row>
    <row r="218" spans="1:19" ht="103.5" customHeight="1">
      <c r="A218" s="174"/>
      <c r="B218" s="175"/>
      <c r="C218" s="959"/>
      <c r="D218" s="466" t="s">
        <v>1185</v>
      </c>
      <c r="E218" s="175" t="s">
        <v>334</v>
      </c>
      <c r="F218" s="193">
        <v>44197</v>
      </c>
      <c r="G218" s="174" t="s">
        <v>376</v>
      </c>
      <c r="H218" s="299"/>
      <c r="I218" s="299"/>
      <c r="J218" s="299"/>
      <c r="K218" s="299"/>
      <c r="L218" s="299"/>
      <c r="M218" s="276"/>
      <c r="N218" s="273"/>
      <c r="O218" s="273"/>
      <c r="P218" s="273"/>
      <c r="Q218" s="273"/>
      <c r="R218" s="273"/>
      <c r="S218" s="125"/>
    </row>
    <row r="219" spans="1:19" ht="33.75" customHeight="1">
      <c r="A219" s="972"/>
      <c r="B219" s="269"/>
      <c r="C219" s="962"/>
      <c r="D219" s="960" t="s">
        <v>467</v>
      </c>
      <c r="E219" s="175" t="s">
        <v>334</v>
      </c>
      <c r="F219" s="193">
        <v>43831</v>
      </c>
      <c r="G219" s="174" t="s">
        <v>376</v>
      </c>
      <c r="H219" s="973"/>
      <c r="I219" s="973"/>
      <c r="J219" s="973"/>
      <c r="K219" s="973"/>
      <c r="L219" s="269"/>
      <c r="M219" s="269"/>
      <c r="N219" s="270"/>
      <c r="O219" s="269"/>
      <c r="P219" s="269"/>
      <c r="Q219" s="269"/>
      <c r="R219" s="269"/>
      <c r="S219" s="269"/>
    </row>
    <row r="220" spans="1:19" ht="12.75">
      <c r="A220" s="974"/>
      <c r="B220" s="269"/>
      <c r="C220" s="457" t="s">
        <v>300</v>
      </c>
      <c r="D220" s="960"/>
      <c r="E220" s="657"/>
      <c r="F220" s="660"/>
      <c r="G220" s="643"/>
      <c r="H220" s="976" t="s">
        <v>24</v>
      </c>
      <c r="I220" s="976" t="s">
        <v>434</v>
      </c>
      <c r="J220" s="312" t="s">
        <v>466</v>
      </c>
      <c r="K220" s="976" t="s">
        <v>28</v>
      </c>
      <c r="L220" s="265">
        <v>211</v>
      </c>
      <c r="M220" s="265">
        <v>1715217.26</v>
      </c>
      <c r="N220" s="266">
        <v>1704745.43</v>
      </c>
      <c r="O220" s="265">
        <v>1727100</v>
      </c>
      <c r="P220" s="265">
        <v>1956000</v>
      </c>
      <c r="Q220" s="265">
        <v>1956000</v>
      </c>
      <c r="R220" s="265">
        <v>1956000</v>
      </c>
      <c r="S220" s="265">
        <v>3</v>
      </c>
    </row>
    <row r="221" spans="1:19" ht="22.5">
      <c r="A221" s="974"/>
      <c r="B221" s="269"/>
      <c r="C221" s="457" t="s">
        <v>937</v>
      </c>
      <c r="D221" s="960"/>
      <c r="E221" s="657"/>
      <c r="F221" s="660"/>
      <c r="G221" s="643"/>
      <c r="H221" s="976" t="s">
        <v>24</v>
      </c>
      <c r="I221" s="976" t="s">
        <v>434</v>
      </c>
      <c r="J221" s="994" t="s">
        <v>466</v>
      </c>
      <c r="K221" s="976" t="s">
        <v>28</v>
      </c>
      <c r="L221" s="265">
        <v>266</v>
      </c>
      <c r="M221" s="265">
        <v>10882.74</v>
      </c>
      <c r="N221" s="266">
        <v>10882.74</v>
      </c>
      <c r="O221" s="265">
        <v>0</v>
      </c>
      <c r="P221" s="265">
        <v>0</v>
      </c>
      <c r="Q221" s="265">
        <v>0</v>
      </c>
      <c r="R221" s="265">
        <v>0</v>
      </c>
      <c r="S221" s="265">
        <v>3</v>
      </c>
    </row>
    <row r="222" spans="1:19" ht="22.5">
      <c r="A222" s="974"/>
      <c r="B222" s="269"/>
      <c r="C222" s="457" t="s">
        <v>304</v>
      </c>
      <c r="D222" s="960"/>
      <c r="E222" s="657"/>
      <c r="F222" s="660"/>
      <c r="G222" s="643"/>
      <c r="H222" s="976" t="s">
        <v>24</v>
      </c>
      <c r="I222" s="976" t="s">
        <v>434</v>
      </c>
      <c r="J222" s="994" t="s">
        <v>466</v>
      </c>
      <c r="K222" s="976" t="s">
        <v>50</v>
      </c>
      <c r="L222" s="265">
        <v>213</v>
      </c>
      <c r="M222" s="265">
        <v>510300</v>
      </c>
      <c r="N222" s="266">
        <v>506142.16</v>
      </c>
      <c r="O222" s="265">
        <v>521600</v>
      </c>
      <c r="P222" s="265">
        <v>590700</v>
      </c>
      <c r="Q222" s="265">
        <v>590700</v>
      </c>
      <c r="R222" s="265">
        <v>590700</v>
      </c>
      <c r="S222" s="265">
        <v>3</v>
      </c>
    </row>
    <row r="223" spans="1:19" ht="12.75">
      <c r="A223" s="974"/>
      <c r="B223" s="269"/>
      <c r="C223" s="457" t="s">
        <v>378</v>
      </c>
      <c r="D223" s="960"/>
      <c r="E223" s="657"/>
      <c r="F223" s="660"/>
      <c r="G223" s="643"/>
      <c r="H223" s="976" t="s">
        <v>24</v>
      </c>
      <c r="I223" s="976" t="s">
        <v>434</v>
      </c>
      <c r="J223" s="312" t="s">
        <v>466</v>
      </c>
      <c r="K223" s="976" t="s">
        <v>33</v>
      </c>
      <c r="L223" s="265">
        <v>226</v>
      </c>
      <c r="M223" s="265">
        <v>9500</v>
      </c>
      <c r="N223" s="266">
        <v>500</v>
      </c>
      <c r="O223" s="265">
        <v>6000</v>
      </c>
      <c r="P223" s="265">
        <v>0</v>
      </c>
      <c r="Q223" s="265">
        <v>0</v>
      </c>
      <c r="R223" s="265">
        <v>0</v>
      </c>
      <c r="S223" s="265">
        <v>3</v>
      </c>
    </row>
    <row r="224" spans="1:19" ht="12.75">
      <c r="A224" s="974"/>
      <c r="B224" s="269"/>
      <c r="C224" s="457" t="s">
        <v>321</v>
      </c>
      <c r="D224" s="960"/>
      <c r="E224" s="657"/>
      <c r="F224" s="660"/>
      <c r="G224" s="643"/>
      <c r="H224" s="976" t="s">
        <v>24</v>
      </c>
      <c r="I224" s="976" t="s">
        <v>434</v>
      </c>
      <c r="J224" s="312" t="s">
        <v>466</v>
      </c>
      <c r="K224" s="976" t="s">
        <v>12</v>
      </c>
      <c r="L224" s="265">
        <v>221</v>
      </c>
      <c r="M224" s="265">
        <v>467400</v>
      </c>
      <c r="N224" s="266">
        <v>467318.8</v>
      </c>
      <c r="O224" s="265">
        <v>301400</v>
      </c>
      <c r="P224" s="265">
        <v>301400</v>
      </c>
      <c r="Q224" s="265">
        <v>301400</v>
      </c>
      <c r="R224" s="265">
        <v>301400</v>
      </c>
      <c r="S224" s="265">
        <v>3</v>
      </c>
    </row>
    <row r="225" spans="1:19" ht="12.75">
      <c r="A225" s="974"/>
      <c r="B225" s="269"/>
      <c r="C225" s="483" t="s">
        <v>379</v>
      </c>
      <c r="D225" s="960"/>
      <c r="E225" s="657"/>
      <c r="F225" s="660"/>
      <c r="G225" s="643"/>
      <c r="H225" s="976" t="s">
        <v>24</v>
      </c>
      <c r="I225" s="976" t="s">
        <v>434</v>
      </c>
      <c r="J225" s="312" t="s">
        <v>466</v>
      </c>
      <c r="K225" s="976" t="s">
        <v>1182</v>
      </c>
      <c r="L225" s="265">
        <v>223</v>
      </c>
      <c r="M225" s="265">
        <v>0</v>
      </c>
      <c r="N225" s="266">
        <v>0</v>
      </c>
      <c r="O225" s="265">
        <v>186000</v>
      </c>
      <c r="P225" s="265">
        <v>234100</v>
      </c>
      <c r="Q225" s="265">
        <v>234100</v>
      </c>
      <c r="R225" s="265">
        <v>234100</v>
      </c>
      <c r="S225" s="265">
        <v>3</v>
      </c>
    </row>
    <row r="226" spans="1:19" ht="22.5">
      <c r="A226" s="974"/>
      <c r="B226" s="269"/>
      <c r="C226" s="457" t="s">
        <v>322</v>
      </c>
      <c r="D226" s="960"/>
      <c r="E226" s="657"/>
      <c r="F226" s="660"/>
      <c r="G226" s="643"/>
      <c r="H226" s="976" t="s">
        <v>24</v>
      </c>
      <c r="I226" s="976" t="s">
        <v>434</v>
      </c>
      <c r="J226" s="994" t="s">
        <v>466</v>
      </c>
      <c r="K226" s="976" t="s">
        <v>12</v>
      </c>
      <c r="L226" s="265">
        <v>225</v>
      </c>
      <c r="M226" s="265">
        <v>283500</v>
      </c>
      <c r="N226" s="266">
        <v>249885.63</v>
      </c>
      <c r="O226" s="265">
        <v>377000</v>
      </c>
      <c r="P226" s="265">
        <v>189000</v>
      </c>
      <c r="Q226" s="265">
        <v>189000</v>
      </c>
      <c r="R226" s="265">
        <v>189000</v>
      </c>
      <c r="S226" s="265">
        <v>3</v>
      </c>
    </row>
    <row r="227" spans="1:19" ht="12.75">
      <c r="A227" s="974"/>
      <c r="B227" s="269"/>
      <c r="C227" s="457" t="s">
        <v>311</v>
      </c>
      <c r="D227" s="960"/>
      <c r="E227" s="657"/>
      <c r="F227" s="660"/>
      <c r="G227" s="643"/>
      <c r="H227" s="976" t="s">
        <v>24</v>
      </c>
      <c r="I227" s="976" t="s">
        <v>434</v>
      </c>
      <c r="J227" s="312" t="s">
        <v>466</v>
      </c>
      <c r="K227" s="976" t="s">
        <v>12</v>
      </c>
      <c r="L227" s="265">
        <v>226</v>
      </c>
      <c r="M227" s="265">
        <v>115800</v>
      </c>
      <c r="N227" s="266">
        <v>115765.68</v>
      </c>
      <c r="O227" s="265">
        <v>0</v>
      </c>
      <c r="P227" s="265">
        <v>194000</v>
      </c>
      <c r="Q227" s="265">
        <v>194000</v>
      </c>
      <c r="R227" s="265">
        <v>194000</v>
      </c>
      <c r="S227" s="265">
        <v>3</v>
      </c>
    </row>
    <row r="228" spans="1:19" ht="27.75" customHeight="1">
      <c r="A228" s="974"/>
      <c r="B228" s="269"/>
      <c r="C228" s="457" t="s">
        <v>354</v>
      </c>
      <c r="D228" s="960"/>
      <c r="E228" s="657"/>
      <c r="F228" s="660"/>
      <c r="G228" s="643"/>
      <c r="H228" s="976" t="s">
        <v>24</v>
      </c>
      <c r="I228" s="976" t="s">
        <v>434</v>
      </c>
      <c r="J228" s="994" t="s">
        <v>466</v>
      </c>
      <c r="K228" s="976" t="s">
        <v>12</v>
      </c>
      <c r="L228" s="265">
        <v>296</v>
      </c>
      <c r="M228" s="265">
        <v>0</v>
      </c>
      <c r="N228" s="266">
        <v>0</v>
      </c>
      <c r="O228" s="265">
        <v>0</v>
      </c>
      <c r="P228" s="265">
        <v>0</v>
      </c>
      <c r="Q228" s="265">
        <v>0</v>
      </c>
      <c r="R228" s="265">
        <v>0</v>
      </c>
      <c r="S228" s="265">
        <v>3</v>
      </c>
    </row>
    <row r="229" spans="1:19" ht="22.5">
      <c r="A229" s="974"/>
      <c r="B229" s="269"/>
      <c r="C229" s="457" t="s">
        <v>320</v>
      </c>
      <c r="D229" s="960"/>
      <c r="E229" s="657"/>
      <c r="F229" s="660"/>
      <c r="G229" s="643"/>
      <c r="H229" s="976" t="s">
        <v>24</v>
      </c>
      <c r="I229" s="976" t="s">
        <v>434</v>
      </c>
      <c r="J229" s="994" t="s">
        <v>466</v>
      </c>
      <c r="K229" s="976" t="s">
        <v>12</v>
      </c>
      <c r="L229" s="265">
        <v>310</v>
      </c>
      <c r="M229" s="265">
        <v>35600</v>
      </c>
      <c r="N229" s="266">
        <v>35589.4</v>
      </c>
      <c r="O229" s="265">
        <v>45000</v>
      </c>
      <c r="P229" s="265">
        <v>0</v>
      </c>
      <c r="Q229" s="265">
        <v>0</v>
      </c>
      <c r="R229" s="265">
        <v>0</v>
      </c>
      <c r="S229" s="265">
        <v>3</v>
      </c>
    </row>
    <row r="230" spans="1:19" ht="22.5">
      <c r="A230" s="974"/>
      <c r="B230" s="269"/>
      <c r="C230" s="457" t="s">
        <v>323</v>
      </c>
      <c r="D230" s="960"/>
      <c r="E230" s="657"/>
      <c r="F230" s="660"/>
      <c r="G230" s="643"/>
      <c r="H230" s="976" t="s">
        <v>24</v>
      </c>
      <c r="I230" s="976" t="s">
        <v>434</v>
      </c>
      <c r="J230" s="994" t="s">
        <v>466</v>
      </c>
      <c r="K230" s="976" t="s">
        <v>12</v>
      </c>
      <c r="L230" s="265">
        <v>346</v>
      </c>
      <c r="M230" s="265">
        <v>86000</v>
      </c>
      <c r="N230" s="266">
        <v>85950.1</v>
      </c>
      <c r="O230" s="265">
        <v>40000</v>
      </c>
      <c r="P230" s="265">
        <v>40000</v>
      </c>
      <c r="Q230" s="265">
        <v>40000</v>
      </c>
      <c r="R230" s="265">
        <v>40000</v>
      </c>
      <c r="S230" s="265">
        <v>3</v>
      </c>
    </row>
    <row r="231" spans="1:19" ht="12.75">
      <c r="A231" s="974"/>
      <c r="B231" s="269"/>
      <c r="C231" s="457" t="s">
        <v>393</v>
      </c>
      <c r="D231" s="960"/>
      <c r="E231" s="657"/>
      <c r="F231" s="660"/>
      <c r="G231" s="643"/>
      <c r="H231" s="976" t="s">
        <v>24</v>
      </c>
      <c r="I231" s="976" t="s">
        <v>434</v>
      </c>
      <c r="J231" s="312" t="s">
        <v>466</v>
      </c>
      <c r="K231" s="976" t="s">
        <v>11</v>
      </c>
      <c r="L231" s="265">
        <v>291</v>
      </c>
      <c r="M231" s="265">
        <v>24000</v>
      </c>
      <c r="N231" s="266">
        <v>24000</v>
      </c>
      <c r="O231" s="265">
        <v>0</v>
      </c>
      <c r="P231" s="265">
        <v>0</v>
      </c>
      <c r="Q231" s="265">
        <v>0</v>
      </c>
      <c r="R231" s="265">
        <v>0</v>
      </c>
      <c r="S231" s="265">
        <v>3</v>
      </c>
    </row>
    <row r="232" spans="1:19" s="443" customFormat="1" ht="45">
      <c r="A232" s="995"/>
      <c r="B232" s="170"/>
      <c r="C232" s="457" t="s">
        <v>313</v>
      </c>
      <c r="D232" s="966"/>
      <c r="E232" s="658"/>
      <c r="F232" s="661"/>
      <c r="G232" s="644"/>
      <c r="H232" s="994" t="s">
        <v>24</v>
      </c>
      <c r="I232" s="994" t="s">
        <v>434</v>
      </c>
      <c r="J232" s="994" t="s">
        <v>466</v>
      </c>
      <c r="K232" s="994" t="s">
        <v>51</v>
      </c>
      <c r="L232" s="207">
        <v>292</v>
      </c>
      <c r="M232" s="207">
        <v>500</v>
      </c>
      <c r="N232" s="296">
        <v>28.55</v>
      </c>
      <c r="O232" s="207">
        <v>1000</v>
      </c>
      <c r="P232" s="207">
        <v>1000</v>
      </c>
      <c r="Q232" s="207">
        <v>1000</v>
      </c>
      <c r="R232" s="207">
        <v>1000</v>
      </c>
      <c r="S232" s="207">
        <v>3</v>
      </c>
    </row>
    <row r="233" spans="1:19" s="451" customFormat="1" ht="63" customHeight="1">
      <c r="A233" s="125">
        <v>703</v>
      </c>
      <c r="B233" s="870" t="s">
        <v>1116</v>
      </c>
      <c r="C233" s="967" t="s">
        <v>468</v>
      </c>
      <c r="D233" s="467" t="s">
        <v>469</v>
      </c>
      <c r="E233" s="460" t="s">
        <v>182</v>
      </c>
      <c r="F233" s="461" t="s">
        <v>470</v>
      </c>
      <c r="G233" s="174" t="s">
        <v>471</v>
      </c>
      <c r="H233" s="299" t="s">
        <v>24</v>
      </c>
      <c r="I233" s="299" t="s">
        <v>434</v>
      </c>
      <c r="J233" s="299" t="s">
        <v>472</v>
      </c>
      <c r="K233" s="299" t="s">
        <v>12</v>
      </c>
      <c r="L233" s="125">
        <v>0</v>
      </c>
      <c r="M233" s="273">
        <f aca="true" t="shared" si="30" ref="M233:R233">SUM(M234)</f>
        <v>89500</v>
      </c>
      <c r="N233" s="273">
        <f t="shared" si="30"/>
        <v>75600</v>
      </c>
      <c r="O233" s="273">
        <f t="shared" si="30"/>
        <v>110400</v>
      </c>
      <c r="P233" s="276">
        <f t="shared" si="30"/>
        <v>110400</v>
      </c>
      <c r="Q233" s="276">
        <f t="shared" si="30"/>
        <v>110400</v>
      </c>
      <c r="R233" s="276">
        <f t="shared" si="30"/>
        <v>110400</v>
      </c>
      <c r="S233" s="125"/>
    </row>
    <row r="234" spans="1:19" s="443" customFormat="1" ht="77.25" customHeight="1">
      <c r="A234" s="1014"/>
      <c r="B234" s="844"/>
      <c r="C234" s="483" t="s">
        <v>311</v>
      </c>
      <c r="D234" s="489" t="s">
        <v>473</v>
      </c>
      <c r="E234" s="489" t="s">
        <v>474</v>
      </c>
      <c r="F234" s="478">
        <v>43466</v>
      </c>
      <c r="G234" s="478">
        <v>43830</v>
      </c>
      <c r="H234" s="312" t="s">
        <v>24</v>
      </c>
      <c r="I234" s="312" t="s">
        <v>434</v>
      </c>
      <c r="J234" s="312" t="s">
        <v>472</v>
      </c>
      <c r="K234" s="312" t="s">
        <v>12</v>
      </c>
      <c r="L234" s="250">
        <v>226</v>
      </c>
      <c r="M234" s="250">
        <v>89500</v>
      </c>
      <c r="N234" s="272">
        <v>75600</v>
      </c>
      <c r="O234" s="250">
        <v>110400</v>
      </c>
      <c r="P234" s="250">
        <v>110400</v>
      </c>
      <c r="Q234" s="250">
        <v>110400</v>
      </c>
      <c r="R234" s="250">
        <v>110400</v>
      </c>
      <c r="S234" s="250">
        <v>3</v>
      </c>
    </row>
    <row r="235" spans="1:19" s="367" customFormat="1" ht="156" customHeight="1">
      <c r="A235" s="174">
        <v>703</v>
      </c>
      <c r="B235" s="175" t="s">
        <v>1117</v>
      </c>
      <c r="C235" s="948" t="s">
        <v>1177</v>
      </c>
      <c r="D235" s="226" t="s">
        <v>475</v>
      </c>
      <c r="E235" s="439" t="s">
        <v>182</v>
      </c>
      <c r="F235" s="1005">
        <v>42736</v>
      </c>
      <c r="G235" s="174" t="s">
        <v>476</v>
      </c>
      <c r="H235" s="299" t="s">
        <v>24</v>
      </c>
      <c r="I235" s="299" t="s">
        <v>434</v>
      </c>
      <c r="J235" s="299" t="s">
        <v>477</v>
      </c>
      <c r="K235" s="299" t="s">
        <v>87</v>
      </c>
      <c r="L235" s="299" t="s">
        <v>87</v>
      </c>
      <c r="M235" s="276">
        <f>SUM(M238:M250)</f>
        <v>1747499.9999999998</v>
      </c>
      <c r="N235" s="273">
        <f>SUM(N238:N250)</f>
        <v>1747499.9999999998</v>
      </c>
      <c r="O235" s="276">
        <f>O238+O240+O241+O242+O243+O244+O245+O246+O247+O248+O249+O250</f>
        <v>2082200</v>
      </c>
      <c r="P235" s="276">
        <f>P238+P240+P241+P242+P243+P244+P245+P246+P247+P248+P249+P250</f>
        <v>2108400</v>
      </c>
      <c r="Q235" s="276">
        <f>Q238+Q240+Q241+Q242+Q243+Q244+Q245+Q246+Q247+Q248+Q249+Q250</f>
        <v>2108400</v>
      </c>
      <c r="R235" s="276">
        <f>R238+R240+R241+R242+R243+R244+R245+R246+R247+R248+R249+R250</f>
        <v>2108400</v>
      </c>
      <c r="S235" s="125"/>
    </row>
    <row r="236" spans="1:19" ht="109.5" customHeight="1">
      <c r="A236" s="174"/>
      <c r="B236" s="175"/>
      <c r="C236" s="835"/>
      <c r="D236" s="466" t="s">
        <v>478</v>
      </c>
      <c r="E236" s="460" t="s">
        <v>182</v>
      </c>
      <c r="F236" s="461">
        <v>42736</v>
      </c>
      <c r="G236" s="182">
        <v>43830</v>
      </c>
      <c r="H236" s="299"/>
      <c r="I236" s="299"/>
      <c r="J236" s="299"/>
      <c r="K236" s="299"/>
      <c r="L236" s="299"/>
      <c r="M236" s="276"/>
      <c r="N236" s="273"/>
      <c r="O236" s="276"/>
      <c r="P236" s="276"/>
      <c r="Q236" s="276"/>
      <c r="R236" s="276"/>
      <c r="S236" s="125"/>
    </row>
    <row r="237" spans="1:19" ht="102.75" customHeight="1">
      <c r="A237" s="174"/>
      <c r="B237" s="175"/>
      <c r="C237" s="967"/>
      <c r="D237" s="466" t="s">
        <v>1185</v>
      </c>
      <c r="E237" s="460" t="s">
        <v>334</v>
      </c>
      <c r="F237" s="461" t="s">
        <v>1186</v>
      </c>
      <c r="G237" s="182" t="s">
        <v>376</v>
      </c>
      <c r="H237" s="299"/>
      <c r="I237" s="299"/>
      <c r="J237" s="299"/>
      <c r="K237" s="299"/>
      <c r="L237" s="299"/>
      <c r="M237" s="276"/>
      <c r="N237" s="273"/>
      <c r="O237" s="276"/>
      <c r="P237" s="276"/>
      <c r="Q237" s="276"/>
      <c r="R237" s="276"/>
      <c r="S237" s="125"/>
    </row>
    <row r="238" spans="1:19" ht="12" customHeight="1">
      <c r="A238" s="974"/>
      <c r="B238" s="975"/>
      <c r="C238" s="457" t="s">
        <v>300</v>
      </c>
      <c r="D238" s="960" t="s">
        <v>467</v>
      </c>
      <c r="E238" s="657" t="s">
        <v>334</v>
      </c>
      <c r="F238" s="660" t="s">
        <v>479</v>
      </c>
      <c r="G238" s="643" t="s">
        <v>376</v>
      </c>
      <c r="H238" s="976" t="s">
        <v>24</v>
      </c>
      <c r="I238" s="976" t="s">
        <v>434</v>
      </c>
      <c r="J238" s="320" t="s">
        <v>477</v>
      </c>
      <c r="K238" s="976" t="s">
        <v>28</v>
      </c>
      <c r="L238" s="265">
        <v>211</v>
      </c>
      <c r="M238" s="265">
        <v>1235079.8</v>
      </c>
      <c r="N238" s="266">
        <v>1235079.8</v>
      </c>
      <c r="O238" s="265">
        <v>1170000</v>
      </c>
      <c r="P238" s="265">
        <v>1178000</v>
      </c>
      <c r="Q238" s="265">
        <v>1178000</v>
      </c>
      <c r="R238" s="265">
        <v>1178000</v>
      </c>
      <c r="S238" s="265">
        <v>3</v>
      </c>
    </row>
    <row r="239" spans="1:19" ht="12" customHeight="1">
      <c r="A239" s="974"/>
      <c r="B239" s="975"/>
      <c r="C239" s="457"/>
      <c r="D239" s="960"/>
      <c r="E239" s="657"/>
      <c r="F239" s="660"/>
      <c r="G239" s="643"/>
      <c r="H239" s="976" t="s">
        <v>24</v>
      </c>
      <c r="I239" s="976" t="s">
        <v>434</v>
      </c>
      <c r="J239" s="320" t="s">
        <v>951</v>
      </c>
      <c r="K239" s="976" t="s">
        <v>28</v>
      </c>
      <c r="L239" s="265">
        <v>266</v>
      </c>
      <c r="M239" s="265">
        <v>6320.2</v>
      </c>
      <c r="N239" s="266">
        <v>6320.2</v>
      </c>
      <c r="O239" s="265">
        <v>0</v>
      </c>
      <c r="P239" s="265">
        <v>0</v>
      </c>
      <c r="Q239" s="265">
        <v>0</v>
      </c>
      <c r="R239" s="265">
        <v>0</v>
      </c>
      <c r="S239" s="265">
        <v>3</v>
      </c>
    </row>
    <row r="240" spans="1:19" ht="23.25" customHeight="1">
      <c r="A240" s="974"/>
      <c r="B240" s="975"/>
      <c r="C240" s="457" t="s">
        <v>304</v>
      </c>
      <c r="D240" s="960"/>
      <c r="E240" s="657"/>
      <c r="F240" s="660"/>
      <c r="G240" s="643"/>
      <c r="H240" s="976" t="s">
        <v>24</v>
      </c>
      <c r="I240" s="976" t="s">
        <v>434</v>
      </c>
      <c r="J240" s="976" t="s">
        <v>477</v>
      </c>
      <c r="K240" s="976" t="s">
        <v>50</v>
      </c>
      <c r="L240" s="265">
        <v>213</v>
      </c>
      <c r="M240" s="265">
        <v>370700</v>
      </c>
      <c r="N240" s="266">
        <v>370700</v>
      </c>
      <c r="O240" s="265">
        <v>353300</v>
      </c>
      <c r="P240" s="265">
        <v>355800</v>
      </c>
      <c r="Q240" s="265">
        <v>355800</v>
      </c>
      <c r="R240" s="265">
        <v>355800</v>
      </c>
      <c r="S240" s="265">
        <v>3</v>
      </c>
    </row>
    <row r="241" spans="1:19" ht="12" customHeight="1">
      <c r="A241" s="974"/>
      <c r="B241" s="975"/>
      <c r="C241" s="457" t="s">
        <v>378</v>
      </c>
      <c r="D241" s="960"/>
      <c r="E241" s="657"/>
      <c r="F241" s="660"/>
      <c r="G241" s="643"/>
      <c r="H241" s="976" t="s">
        <v>24</v>
      </c>
      <c r="I241" s="976" t="s">
        <v>434</v>
      </c>
      <c r="J241" s="320" t="s">
        <v>477</v>
      </c>
      <c r="K241" s="976" t="s">
        <v>33</v>
      </c>
      <c r="L241" s="265">
        <v>212</v>
      </c>
      <c r="M241" s="265">
        <v>500</v>
      </c>
      <c r="N241" s="266">
        <v>500</v>
      </c>
      <c r="O241" s="265">
        <v>8400</v>
      </c>
      <c r="P241" s="265">
        <v>1000</v>
      </c>
      <c r="Q241" s="265">
        <v>1000</v>
      </c>
      <c r="R241" s="265">
        <v>1000</v>
      </c>
      <c r="S241" s="265">
        <v>3</v>
      </c>
    </row>
    <row r="242" spans="1:19" ht="12" customHeight="1">
      <c r="A242" s="974"/>
      <c r="B242" s="975"/>
      <c r="C242" s="457" t="s">
        <v>480</v>
      </c>
      <c r="D242" s="960"/>
      <c r="E242" s="657"/>
      <c r="F242" s="660"/>
      <c r="G242" s="643"/>
      <c r="H242" s="976" t="s">
        <v>24</v>
      </c>
      <c r="I242" s="976" t="s">
        <v>434</v>
      </c>
      <c r="J242" s="320" t="s">
        <v>477</v>
      </c>
      <c r="K242" s="976" t="s">
        <v>33</v>
      </c>
      <c r="L242" s="265">
        <v>222</v>
      </c>
      <c r="M242" s="265">
        <v>0</v>
      </c>
      <c r="N242" s="266">
        <v>0</v>
      </c>
      <c r="O242" s="265">
        <v>0</v>
      </c>
      <c r="P242" s="265">
        <v>0</v>
      </c>
      <c r="Q242" s="265">
        <v>0</v>
      </c>
      <c r="R242" s="265">
        <v>0</v>
      </c>
      <c r="S242" s="265">
        <v>3</v>
      </c>
    </row>
    <row r="243" spans="1:19" ht="12" customHeight="1">
      <c r="A243" s="974"/>
      <c r="B243" s="975"/>
      <c r="C243" s="483" t="s">
        <v>311</v>
      </c>
      <c r="D243" s="960"/>
      <c r="E243" s="657"/>
      <c r="F243" s="660"/>
      <c r="G243" s="643"/>
      <c r="H243" s="976" t="s">
        <v>24</v>
      </c>
      <c r="I243" s="976" t="s">
        <v>434</v>
      </c>
      <c r="J243" s="320" t="s">
        <v>477</v>
      </c>
      <c r="K243" s="976" t="s">
        <v>33</v>
      </c>
      <c r="L243" s="265">
        <v>226</v>
      </c>
      <c r="M243" s="265">
        <v>0</v>
      </c>
      <c r="N243" s="266">
        <v>0</v>
      </c>
      <c r="O243" s="265">
        <v>0</v>
      </c>
      <c r="P243" s="265">
        <v>0</v>
      </c>
      <c r="Q243" s="265">
        <v>0</v>
      </c>
      <c r="R243" s="265">
        <v>0</v>
      </c>
      <c r="S243" s="265">
        <v>3</v>
      </c>
    </row>
    <row r="244" spans="1:19" ht="17.25" customHeight="1">
      <c r="A244" s="974"/>
      <c r="B244" s="975"/>
      <c r="C244" s="457" t="s">
        <v>321</v>
      </c>
      <c r="D244" s="960"/>
      <c r="E244" s="657"/>
      <c r="F244" s="660"/>
      <c r="G244" s="643"/>
      <c r="H244" s="976" t="s">
        <v>24</v>
      </c>
      <c r="I244" s="976" t="s">
        <v>434</v>
      </c>
      <c r="J244" s="976" t="s">
        <v>477</v>
      </c>
      <c r="K244" s="976" t="s">
        <v>12</v>
      </c>
      <c r="L244" s="265">
        <v>221</v>
      </c>
      <c r="M244" s="265">
        <v>17021.19</v>
      </c>
      <c r="N244" s="266">
        <v>17021.19</v>
      </c>
      <c r="O244" s="265">
        <v>201400</v>
      </c>
      <c r="P244" s="265">
        <v>220300</v>
      </c>
      <c r="Q244" s="265">
        <v>220300</v>
      </c>
      <c r="R244" s="265">
        <v>220300</v>
      </c>
      <c r="S244" s="265">
        <v>3</v>
      </c>
    </row>
    <row r="245" spans="1:19" ht="12" customHeight="1">
      <c r="A245" s="974"/>
      <c r="B245" s="975"/>
      <c r="C245" s="483" t="s">
        <v>361</v>
      </c>
      <c r="D245" s="960"/>
      <c r="E245" s="657"/>
      <c r="F245" s="660"/>
      <c r="G245" s="643"/>
      <c r="H245" s="976" t="s">
        <v>24</v>
      </c>
      <c r="I245" s="976" t="s">
        <v>434</v>
      </c>
      <c r="J245" s="320" t="s">
        <v>477</v>
      </c>
      <c r="K245" s="976" t="s">
        <v>12</v>
      </c>
      <c r="L245" s="265">
        <v>222</v>
      </c>
      <c r="M245" s="265">
        <v>0</v>
      </c>
      <c r="N245" s="266">
        <v>0</v>
      </c>
      <c r="O245" s="265">
        <v>0</v>
      </c>
      <c r="P245" s="265">
        <v>1600</v>
      </c>
      <c r="Q245" s="265">
        <v>1600</v>
      </c>
      <c r="R245" s="265">
        <v>1600</v>
      </c>
      <c r="S245" s="265">
        <v>3</v>
      </c>
    </row>
    <row r="246" spans="1:19" ht="12" customHeight="1">
      <c r="A246" s="974"/>
      <c r="B246" s="975"/>
      <c r="C246" s="483" t="s">
        <v>379</v>
      </c>
      <c r="D246" s="960"/>
      <c r="E246" s="657"/>
      <c r="F246" s="660"/>
      <c r="G246" s="643"/>
      <c r="H246" s="976" t="s">
        <v>24</v>
      </c>
      <c r="I246" s="976" t="s">
        <v>434</v>
      </c>
      <c r="J246" s="320" t="s">
        <v>477</v>
      </c>
      <c r="K246" s="976" t="s">
        <v>1182</v>
      </c>
      <c r="L246" s="265">
        <v>223</v>
      </c>
      <c r="M246" s="265">
        <v>0</v>
      </c>
      <c r="N246" s="266">
        <v>0</v>
      </c>
      <c r="O246" s="265">
        <v>37200</v>
      </c>
      <c r="P246" s="265">
        <v>39000</v>
      </c>
      <c r="Q246" s="265">
        <v>39000</v>
      </c>
      <c r="R246" s="265">
        <v>39000</v>
      </c>
      <c r="S246" s="265">
        <v>3</v>
      </c>
    </row>
    <row r="247" spans="1:19" ht="12" customHeight="1">
      <c r="A247" s="974"/>
      <c r="B247" s="975"/>
      <c r="C247" s="457" t="s">
        <v>322</v>
      </c>
      <c r="D247" s="960"/>
      <c r="E247" s="657"/>
      <c r="F247" s="660"/>
      <c r="G247" s="643"/>
      <c r="H247" s="976" t="s">
        <v>24</v>
      </c>
      <c r="I247" s="976" t="s">
        <v>434</v>
      </c>
      <c r="J247" s="320" t="s">
        <v>477</v>
      </c>
      <c r="K247" s="976" t="s">
        <v>12</v>
      </c>
      <c r="L247" s="265">
        <v>225</v>
      </c>
      <c r="M247" s="265">
        <v>0</v>
      </c>
      <c r="N247" s="266">
        <v>0</v>
      </c>
      <c r="O247" s="265">
        <v>276700</v>
      </c>
      <c r="P247" s="265">
        <v>97500</v>
      </c>
      <c r="Q247" s="265">
        <v>97500</v>
      </c>
      <c r="R247" s="265">
        <v>97500</v>
      </c>
      <c r="S247" s="265"/>
    </row>
    <row r="248" spans="1:19" ht="12" customHeight="1">
      <c r="A248" s="974"/>
      <c r="B248" s="975"/>
      <c r="C248" s="483" t="s">
        <v>311</v>
      </c>
      <c r="D248" s="960"/>
      <c r="E248" s="657"/>
      <c r="F248" s="660"/>
      <c r="G248" s="643"/>
      <c r="H248" s="976" t="s">
        <v>24</v>
      </c>
      <c r="I248" s="976" t="s">
        <v>434</v>
      </c>
      <c r="J248" s="320" t="s">
        <v>477</v>
      </c>
      <c r="K248" s="976" t="s">
        <v>12</v>
      </c>
      <c r="L248" s="265">
        <v>226</v>
      </c>
      <c r="M248" s="265">
        <v>79896.4</v>
      </c>
      <c r="N248" s="266">
        <v>79896.4</v>
      </c>
      <c r="O248" s="265">
        <v>0</v>
      </c>
      <c r="P248" s="265">
        <v>203200</v>
      </c>
      <c r="Q248" s="265">
        <v>203200</v>
      </c>
      <c r="R248" s="265">
        <v>203200</v>
      </c>
      <c r="S248" s="265">
        <v>3</v>
      </c>
    </row>
    <row r="249" spans="1:19" ht="22.5" customHeight="1">
      <c r="A249" s="974"/>
      <c r="B249" s="975"/>
      <c r="C249" s="457" t="s">
        <v>320</v>
      </c>
      <c r="D249" s="960"/>
      <c r="E249" s="657"/>
      <c r="F249" s="660"/>
      <c r="G249" s="643"/>
      <c r="H249" s="976" t="s">
        <v>24</v>
      </c>
      <c r="I249" s="976" t="s">
        <v>434</v>
      </c>
      <c r="J249" s="976" t="s">
        <v>477</v>
      </c>
      <c r="K249" s="976" t="s">
        <v>12</v>
      </c>
      <c r="L249" s="265">
        <v>310</v>
      </c>
      <c r="M249" s="265">
        <v>34015.98</v>
      </c>
      <c r="N249" s="266">
        <v>34015.98</v>
      </c>
      <c r="O249" s="265">
        <v>0</v>
      </c>
      <c r="P249" s="265">
        <v>0</v>
      </c>
      <c r="Q249" s="265">
        <v>0</v>
      </c>
      <c r="R249" s="265">
        <v>0</v>
      </c>
      <c r="S249" s="265">
        <v>3</v>
      </c>
    </row>
    <row r="250" spans="1:19" ht="22.5">
      <c r="A250" s="995"/>
      <c r="B250" s="847"/>
      <c r="C250" s="457" t="s">
        <v>323</v>
      </c>
      <c r="D250" s="966"/>
      <c r="E250" s="658"/>
      <c r="F250" s="661"/>
      <c r="G250" s="644"/>
      <c r="H250" s="994" t="s">
        <v>24</v>
      </c>
      <c r="I250" s="976" t="s">
        <v>434</v>
      </c>
      <c r="J250" s="976" t="s">
        <v>477</v>
      </c>
      <c r="K250" s="976" t="s">
        <v>12</v>
      </c>
      <c r="L250" s="265">
        <v>346</v>
      </c>
      <c r="M250" s="265">
        <v>3966.43</v>
      </c>
      <c r="N250" s="266">
        <v>3966.43</v>
      </c>
      <c r="O250" s="265">
        <v>35200</v>
      </c>
      <c r="P250" s="265">
        <v>12000</v>
      </c>
      <c r="Q250" s="265">
        <v>12000</v>
      </c>
      <c r="R250" s="265">
        <v>12000</v>
      </c>
      <c r="S250" s="265">
        <v>3</v>
      </c>
    </row>
    <row r="251" spans="1:19" ht="169.5" customHeight="1">
      <c r="A251" s="125">
        <v>703</v>
      </c>
      <c r="B251" s="174" t="s">
        <v>952</v>
      </c>
      <c r="C251" s="982" t="s">
        <v>482</v>
      </c>
      <c r="D251" s="987" t="s">
        <v>1118</v>
      </c>
      <c r="E251" s="462" t="s">
        <v>182</v>
      </c>
      <c r="F251" s="166" t="s">
        <v>483</v>
      </c>
      <c r="G251" s="166" t="s">
        <v>22</v>
      </c>
      <c r="H251" s="320" t="s">
        <v>24</v>
      </c>
      <c r="I251" s="320" t="s">
        <v>27</v>
      </c>
      <c r="J251" s="320" t="s">
        <v>116</v>
      </c>
      <c r="K251" s="320" t="s">
        <v>12</v>
      </c>
      <c r="L251" s="320" t="s">
        <v>87</v>
      </c>
      <c r="M251" s="258">
        <f aca="true" t="shared" si="31" ref="M251:R251">M252</f>
        <v>0</v>
      </c>
      <c r="N251" s="258">
        <f t="shared" si="31"/>
        <v>0</v>
      </c>
      <c r="O251" s="258">
        <f t="shared" si="31"/>
        <v>5000</v>
      </c>
      <c r="P251" s="258">
        <f t="shared" si="31"/>
        <v>5000</v>
      </c>
      <c r="Q251" s="258">
        <f t="shared" si="31"/>
        <v>5000</v>
      </c>
      <c r="R251" s="258">
        <f t="shared" si="31"/>
        <v>5000</v>
      </c>
      <c r="S251" s="260"/>
    </row>
    <row r="252" spans="1:19" ht="30" customHeight="1">
      <c r="A252" s="1014"/>
      <c r="B252" s="170"/>
      <c r="C252" s="457" t="s">
        <v>484</v>
      </c>
      <c r="D252" s="965"/>
      <c r="E252" s="463"/>
      <c r="F252" s="464"/>
      <c r="G252" s="190"/>
      <c r="H252" s="320" t="s">
        <v>24</v>
      </c>
      <c r="I252" s="320" t="s">
        <v>27</v>
      </c>
      <c r="J252" s="320" t="s">
        <v>116</v>
      </c>
      <c r="K252" s="320" t="s">
        <v>12</v>
      </c>
      <c r="L252" s="260">
        <v>346</v>
      </c>
      <c r="M252" s="260">
        <v>0</v>
      </c>
      <c r="N252" s="261">
        <v>0</v>
      </c>
      <c r="O252" s="260">
        <v>5000</v>
      </c>
      <c r="P252" s="260">
        <v>5000</v>
      </c>
      <c r="Q252" s="260">
        <v>5000</v>
      </c>
      <c r="R252" s="260">
        <v>5000</v>
      </c>
      <c r="S252" s="260">
        <v>3</v>
      </c>
    </row>
    <row r="253" spans="1:19" ht="199.5" customHeight="1">
      <c r="A253" s="125">
        <v>703</v>
      </c>
      <c r="B253" s="174" t="s">
        <v>481</v>
      </c>
      <c r="C253" s="457" t="s">
        <v>486</v>
      </c>
      <c r="D253" s="987" t="s">
        <v>1118</v>
      </c>
      <c r="E253" s="467" t="s">
        <v>182</v>
      </c>
      <c r="F253" s="166" t="s">
        <v>487</v>
      </c>
      <c r="G253" s="166" t="s">
        <v>22</v>
      </c>
      <c r="H253" s="320" t="s">
        <v>24</v>
      </c>
      <c r="I253" s="320" t="s">
        <v>27</v>
      </c>
      <c r="J253" s="320" t="s">
        <v>488</v>
      </c>
      <c r="K253" s="320" t="s">
        <v>12</v>
      </c>
      <c r="L253" s="320">
        <v>0</v>
      </c>
      <c r="M253" s="258">
        <f aca="true" t="shared" si="32" ref="M253:R253">M254</f>
        <v>0</v>
      </c>
      <c r="N253" s="258">
        <f t="shared" si="32"/>
        <v>0</v>
      </c>
      <c r="O253" s="258">
        <f t="shared" si="32"/>
        <v>20000</v>
      </c>
      <c r="P253" s="258">
        <f t="shared" si="32"/>
        <v>0</v>
      </c>
      <c r="Q253" s="258">
        <f t="shared" si="32"/>
        <v>0</v>
      </c>
      <c r="R253" s="258">
        <f t="shared" si="32"/>
        <v>0</v>
      </c>
      <c r="S253" s="265"/>
    </row>
    <row r="254" spans="1:19" ht="30" customHeight="1">
      <c r="A254" s="1014"/>
      <c r="B254" s="170"/>
      <c r="C254" s="457" t="s">
        <v>320</v>
      </c>
      <c r="D254" s="965"/>
      <c r="E254" s="463"/>
      <c r="F254" s="464"/>
      <c r="G254" s="190"/>
      <c r="H254" s="994" t="s">
        <v>24</v>
      </c>
      <c r="I254" s="976" t="s">
        <v>27</v>
      </c>
      <c r="J254" s="976" t="s">
        <v>488</v>
      </c>
      <c r="K254" s="976" t="s">
        <v>12</v>
      </c>
      <c r="L254" s="265">
        <v>310</v>
      </c>
      <c r="M254" s="265">
        <v>0</v>
      </c>
      <c r="N254" s="266">
        <v>0</v>
      </c>
      <c r="O254" s="265">
        <v>20000</v>
      </c>
      <c r="P254" s="265">
        <v>0</v>
      </c>
      <c r="Q254" s="265">
        <v>0</v>
      </c>
      <c r="R254" s="265">
        <v>0</v>
      </c>
      <c r="S254" s="265">
        <v>3</v>
      </c>
    </row>
    <row r="255" spans="1:19" ht="247.5">
      <c r="A255" s="125">
        <v>703</v>
      </c>
      <c r="B255" s="174" t="s">
        <v>485</v>
      </c>
      <c r="C255" s="982" t="s">
        <v>490</v>
      </c>
      <c r="D255" s="987" t="s">
        <v>1118</v>
      </c>
      <c r="E255" s="467" t="s">
        <v>182</v>
      </c>
      <c r="F255" s="166" t="s">
        <v>487</v>
      </c>
      <c r="G255" s="166" t="s">
        <v>22</v>
      </c>
      <c r="H255" s="320" t="s">
        <v>24</v>
      </c>
      <c r="I255" s="320" t="s">
        <v>27</v>
      </c>
      <c r="J255" s="320" t="s">
        <v>491</v>
      </c>
      <c r="K255" s="320" t="s">
        <v>12</v>
      </c>
      <c r="L255" s="320" t="s">
        <v>87</v>
      </c>
      <c r="M255" s="258">
        <f aca="true" t="shared" si="33" ref="M255:R255">M256</f>
        <v>0</v>
      </c>
      <c r="N255" s="258">
        <f t="shared" si="33"/>
        <v>0</v>
      </c>
      <c r="O255" s="258">
        <f t="shared" si="33"/>
        <v>10000</v>
      </c>
      <c r="P255" s="258">
        <f t="shared" si="33"/>
        <v>10000</v>
      </c>
      <c r="Q255" s="258">
        <f t="shared" si="33"/>
        <v>10000</v>
      </c>
      <c r="R255" s="258">
        <f t="shared" si="33"/>
        <v>10000</v>
      </c>
      <c r="S255" s="265"/>
    </row>
    <row r="256" spans="1:19" ht="30" customHeight="1">
      <c r="A256" s="1014"/>
      <c r="B256" s="170"/>
      <c r="C256" s="457" t="s">
        <v>484</v>
      </c>
      <c r="D256" s="965"/>
      <c r="E256" s="463"/>
      <c r="F256" s="464"/>
      <c r="G256" s="190"/>
      <c r="H256" s="312" t="s">
        <v>24</v>
      </c>
      <c r="I256" s="320" t="s">
        <v>27</v>
      </c>
      <c r="J256" s="320" t="s">
        <v>491</v>
      </c>
      <c r="K256" s="320" t="s">
        <v>12</v>
      </c>
      <c r="L256" s="260">
        <v>346</v>
      </c>
      <c r="M256" s="260">
        <v>0</v>
      </c>
      <c r="N256" s="261">
        <v>0</v>
      </c>
      <c r="O256" s="260">
        <v>10000</v>
      </c>
      <c r="P256" s="260">
        <v>10000</v>
      </c>
      <c r="Q256" s="260">
        <v>10000</v>
      </c>
      <c r="R256" s="260">
        <v>10000</v>
      </c>
      <c r="S256" s="260">
        <v>3</v>
      </c>
    </row>
    <row r="257" spans="1:19" ht="243.75" customHeight="1">
      <c r="A257" s="125">
        <v>703</v>
      </c>
      <c r="B257" s="174" t="s">
        <v>489</v>
      </c>
      <c r="C257" s="967" t="s">
        <v>493</v>
      </c>
      <c r="D257" s="987" t="s">
        <v>1118</v>
      </c>
      <c r="E257" s="467" t="s">
        <v>182</v>
      </c>
      <c r="F257" s="166" t="s">
        <v>483</v>
      </c>
      <c r="G257" s="166" t="s">
        <v>22</v>
      </c>
      <c r="H257" s="312" t="s">
        <v>24</v>
      </c>
      <c r="I257" s="320" t="s">
        <v>27</v>
      </c>
      <c r="J257" s="320" t="s">
        <v>209</v>
      </c>
      <c r="K257" s="320" t="s">
        <v>12</v>
      </c>
      <c r="L257" s="320" t="s">
        <v>87</v>
      </c>
      <c r="M257" s="258">
        <f aca="true" t="shared" si="34" ref="M257:R257">M258</f>
        <v>0</v>
      </c>
      <c r="N257" s="258">
        <f t="shared" si="34"/>
        <v>0</v>
      </c>
      <c r="O257" s="258">
        <f t="shared" si="34"/>
        <v>0</v>
      </c>
      <c r="P257" s="258">
        <f t="shared" si="34"/>
        <v>474000</v>
      </c>
      <c r="Q257" s="258">
        <f t="shared" si="34"/>
        <v>0</v>
      </c>
      <c r="R257" s="258">
        <f t="shared" si="34"/>
        <v>0</v>
      </c>
      <c r="S257" s="265"/>
    </row>
    <row r="258" spans="1:19" ht="30" customHeight="1">
      <c r="A258" s="1014"/>
      <c r="B258" s="1029"/>
      <c r="C258" s="194" t="s">
        <v>320</v>
      </c>
      <c r="D258" s="965"/>
      <c r="E258" s="463"/>
      <c r="F258" s="464"/>
      <c r="G258" s="190"/>
      <c r="H258" s="1002" t="s">
        <v>24</v>
      </c>
      <c r="I258" s="994" t="s">
        <v>3</v>
      </c>
      <c r="J258" s="976" t="s">
        <v>209</v>
      </c>
      <c r="K258" s="976" t="s">
        <v>12</v>
      </c>
      <c r="L258" s="265">
        <v>310</v>
      </c>
      <c r="M258" s="265">
        <v>0</v>
      </c>
      <c r="N258" s="266">
        <v>0</v>
      </c>
      <c r="O258" s="265">
        <v>0</v>
      </c>
      <c r="P258" s="265">
        <v>474000</v>
      </c>
      <c r="Q258" s="265">
        <v>0</v>
      </c>
      <c r="R258" s="265">
        <v>0</v>
      </c>
      <c r="S258" s="265">
        <v>3</v>
      </c>
    </row>
    <row r="259" spans="1:19" ht="242.25" customHeight="1">
      <c r="A259" s="125">
        <v>703</v>
      </c>
      <c r="B259" s="174" t="s">
        <v>492</v>
      </c>
      <c r="C259" s="982" t="s">
        <v>494</v>
      </c>
      <c r="D259" s="987" t="s">
        <v>1118</v>
      </c>
      <c r="E259" s="467" t="s">
        <v>182</v>
      </c>
      <c r="F259" s="166" t="s">
        <v>483</v>
      </c>
      <c r="G259" s="166" t="s">
        <v>22</v>
      </c>
      <c r="H259" s="320" t="s">
        <v>24</v>
      </c>
      <c r="I259" s="299" t="s">
        <v>27</v>
      </c>
      <c r="J259" s="320" t="s">
        <v>208</v>
      </c>
      <c r="K259" s="320" t="s">
        <v>12</v>
      </c>
      <c r="L259" s="320" t="s">
        <v>87</v>
      </c>
      <c r="M259" s="258">
        <f aca="true" t="shared" si="35" ref="M259:R259">M260</f>
        <v>0</v>
      </c>
      <c r="N259" s="258">
        <f t="shared" si="35"/>
        <v>0</v>
      </c>
      <c r="O259" s="258">
        <f t="shared" si="35"/>
        <v>0</v>
      </c>
      <c r="P259" s="258">
        <f t="shared" si="35"/>
        <v>0</v>
      </c>
      <c r="Q259" s="258">
        <f t="shared" si="35"/>
        <v>0</v>
      </c>
      <c r="R259" s="258">
        <f t="shared" si="35"/>
        <v>0</v>
      </c>
      <c r="S259" s="260"/>
    </row>
    <row r="260" spans="1:19" ht="30" customHeight="1">
      <c r="A260" s="1014"/>
      <c r="B260" s="1029"/>
      <c r="C260" s="194" t="s">
        <v>320</v>
      </c>
      <c r="D260" s="965"/>
      <c r="E260" s="463"/>
      <c r="F260" s="464"/>
      <c r="G260" s="190"/>
      <c r="H260" s="1002" t="s">
        <v>24</v>
      </c>
      <c r="I260" s="994" t="s">
        <v>27</v>
      </c>
      <c r="J260" s="976" t="s">
        <v>208</v>
      </c>
      <c r="K260" s="976" t="s">
        <v>12</v>
      </c>
      <c r="L260" s="265">
        <v>310</v>
      </c>
      <c r="M260" s="265">
        <v>0</v>
      </c>
      <c r="N260" s="266">
        <v>0</v>
      </c>
      <c r="O260" s="265">
        <v>0</v>
      </c>
      <c r="P260" s="265">
        <v>0</v>
      </c>
      <c r="Q260" s="265">
        <v>0</v>
      </c>
      <c r="R260" s="265">
        <v>0</v>
      </c>
      <c r="S260" s="265">
        <v>3</v>
      </c>
    </row>
    <row r="261" spans="1:19" s="366" customFormat="1" ht="152.25" customHeight="1">
      <c r="A261" s="125">
        <v>703</v>
      </c>
      <c r="B261" s="174" t="s">
        <v>1119</v>
      </c>
      <c r="C261" s="835" t="s">
        <v>495</v>
      </c>
      <c r="D261" s="465" t="s">
        <v>357</v>
      </c>
      <c r="E261" s="468" t="s">
        <v>182</v>
      </c>
      <c r="F261" s="226" t="s">
        <v>483</v>
      </c>
      <c r="G261" s="226" t="s">
        <v>22</v>
      </c>
      <c r="H261" s="1017" t="s">
        <v>24</v>
      </c>
      <c r="I261" s="1017" t="s">
        <v>27</v>
      </c>
      <c r="J261" s="1016" t="s">
        <v>496</v>
      </c>
      <c r="K261" s="1016" t="s">
        <v>12</v>
      </c>
      <c r="L261" s="1016" t="s">
        <v>87</v>
      </c>
      <c r="M261" s="258">
        <f>M263</f>
        <v>20000</v>
      </c>
      <c r="N261" s="258">
        <f>N263</f>
        <v>20000</v>
      </c>
      <c r="O261" s="258"/>
      <c r="P261" s="258"/>
      <c r="Q261" s="258"/>
      <c r="R261" s="258"/>
      <c r="S261" s="978"/>
    </row>
    <row r="262" spans="1:19" s="366" customFormat="1" ht="241.5" customHeight="1">
      <c r="A262" s="125"/>
      <c r="B262" s="174"/>
      <c r="C262" s="826"/>
      <c r="D262" s="987" t="s">
        <v>1118</v>
      </c>
      <c r="E262" s="987" t="s">
        <v>152</v>
      </c>
      <c r="F262" s="988" t="s">
        <v>483</v>
      </c>
      <c r="G262" s="987" t="s">
        <v>224</v>
      </c>
      <c r="H262" s="1018"/>
      <c r="I262" s="1018"/>
      <c r="J262" s="1018"/>
      <c r="K262" s="1018"/>
      <c r="L262" s="1018"/>
      <c r="M262" s="290"/>
      <c r="N262" s="291"/>
      <c r="O262" s="277">
        <f>O263</f>
        <v>20000</v>
      </c>
      <c r="P262" s="277">
        <f>P263</f>
        <v>20000</v>
      </c>
      <c r="Q262" s="277">
        <f>Q263</f>
        <v>20000</v>
      </c>
      <c r="R262" s="277">
        <f>R263</f>
        <v>20000</v>
      </c>
      <c r="S262" s="655"/>
    </row>
    <row r="263" spans="1:19" s="443" customFormat="1" ht="30" customHeight="1">
      <c r="A263" s="1014"/>
      <c r="B263" s="170"/>
      <c r="C263" s="457" t="s">
        <v>497</v>
      </c>
      <c r="D263" s="372"/>
      <c r="E263" s="372"/>
      <c r="F263" s="372"/>
      <c r="G263" s="372"/>
      <c r="H263" s="994" t="s">
        <v>24</v>
      </c>
      <c r="I263" s="994" t="s">
        <v>27</v>
      </c>
      <c r="J263" s="994" t="s">
        <v>496</v>
      </c>
      <c r="K263" s="994" t="s">
        <v>12</v>
      </c>
      <c r="L263" s="207">
        <v>349</v>
      </c>
      <c r="M263" s="207">
        <v>20000</v>
      </c>
      <c r="N263" s="296">
        <v>20000</v>
      </c>
      <c r="O263" s="207">
        <v>20000</v>
      </c>
      <c r="P263" s="207">
        <v>20000</v>
      </c>
      <c r="Q263" s="207">
        <v>20000</v>
      </c>
      <c r="R263" s="207">
        <v>20000</v>
      </c>
      <c r="S263" s="207">
        <v>3</v>
      </c>
    </row>
    <row r="264" spans="1:19" ht="168.75">
      <c r="A264" s="174">
        <v>703</v>
      </c>
      <c r="B264" s="174" t="s">
        <v>953</v>
      </c>
      <c r="C264" s="1030" t="s">
        <v>499</v>
      </c>
      <c r="D264" s="467" t="s">
        <v>357</v>
      </c>
      <c r="E264" s="987" t="s">
        <v>152</v>
      </c>
      <c r="F264" s="988" t="s">
        <v>483</v>
      </c>
      <c r="G264" s="987" t="s">
        <v>224</v>
      </c>
      <c r="H264" s="299" t="s">
        <v>24</v>
      </c>
      <c r="I264" s="299" t="s">
        <v>27</v>
      </c>
      <c r="J264" s="299" t="s">
        <v>500</v>
      </c>
      <c r="K264" s="299" t="s">
        <v>12</v>
      </c>
      <c r="L264" s="299" t="s">
        <v>87</v>
      </c>
      <c r="M264" s="276">
        <f>SUM(M266)</f>
        <v>20000</v>
      </c>
      <c r="N264" s="276">
        <v>20000</v>
      </c>
      <c r="O264" s="258"/>
      <c r="P264" s="258"/>
      <c r="Q264" s="258"/>
      <c r="R264" s="258"/>
      <c r="S264" s="269"/>
    </row>
    <row r="265" spans="1:19" ht="245.25" customHeight="1">
      <c r="A265" s="174"/>
      <c r="B265" s="174"/>
      <c r="C265" s="1030"/>
      <c r="D265" s="987" t="s">
        <v>1118</v>
      </c>
      <c r="E265" s="987" t="s">
        <v>152</v>
      </c>
      <c r="F265" s="988" t="s">
        <v>483</v>
      </c>
      <c r="G265" s="987" t="s">
        <v>224</v>
      </c>
      <c r="H265" s="299"/>
      <c r="I265" s="299"/>
      <c r="J265" s="299"/>
      <c r="K265" s="299"/>
      <c r="L265" s="299"/>
      <c r="M265" s="276"/>
      <c r="N265" s="276"/>
      <c r="O265" s="277">
        <f>O266</f>
        <v>10000</v>
      </c>
      <c r="P265" s="277">
        <f>P266</f>
        <v>0</v>
      </c>
      <c r="Q265" s="277">
        <f>Q266</f>
        <v>0</v>
      </c>
      <c r="R265" s="277">
        <f>R266</f>
        <v>0</v>
      </c>
      <c r="S265" s="269"/>
    </row>
    <row r="266" spans="1:19" ht="30" customHeight="1">
      <c r="A266" s="1014"/>
      <c r="B266" s="170"/>
      <c r="C266" s="457" t="s">
        <v>497</v>
      </c>
      <c r="D266" s="489"/>
      <c r="E266" s="987"/>
      <c r="F266" s="988"/>
      <c r="G266" s="987"/>
      <c r="H266" s="976" t="s">
        <v>24</v>
      </c>
      <c r="I266" s="976" t="s">
        <v>27</v>
      </c>
      <c r="J266" s="976" t="s">
        <v>500</v>
      </c>
      <c r="K266" s="976" t="s">
        <v>12</v>
      </c>
      <c r="L266" s="265">
        <v>349</v>
      </c>
      <c r="M266" s="265">
        <v>20000</v>
      </c>
      <c r="N266" s="266">
        <v>20000</v>
      </c>
      <c r="O266" s="265">
        <v>10000</v>
      </c>
      <c r="P266" s="265">
        <v>0</v>
      </c>
      <c r="Q266" s="265">
        <v>0</v>
      </c>
      <c r="R266" s="265">
        <v>0</v>
      </c>
      <c r="S266" s="265">
        <v>3</v>
      </c>
    </row>
    <row r="267" spans="1:19" ht="247.5">
      <c r="A267" s="125">
        <v>703</v>
      </c>
      <c r="B267" s="174" t="s">
        <v>498</v>
      </c>
      <c r="C267" s="982" t="s">
        <v>501</v>
      </c>
      <c r="D267" s="987" t="s">
        <v>1118</v>
      </c>
      <c r="E267" s="467" t="s">
        <v>182</v>
      </c>
      <c r="F267" s="166" t="s">
        <v>483</v>
      </c>
      <c r="G267" s="166" t="s">
        <v>22</v>
      </c>
      <c r="H267" s="320" t="s">
        <v>24</v>
      </c>
      <c r="I267" s="320" t="s">
        <v>27</v>
      </c>
      <c r="J267" s="320" t="s">
        <v>218</v>
      </c>
      <c r="K267" s="320" t="s">
        <v>12</v>
      </c>
      <c r="L267" s="320" t="s">
        <v>87</v>
      </c>
      <c r="M267" s="258">
        <f aca="true" t="shared" si="36" ref="M267:R267">M268</f>
        <v>0</v>
      </c>
      <c r="N267" s="258">
        <f t="shared" si="36"/>
        <v>0</v>
      </c>
      <c r="O267" s="258">
        <f t="shared" si="36"/>
        <v>30000</v>
      </c>
      <c r="P267" s="258">
        <f t="shared" si="36"/>
        <v>30000</v>
      </c>
      <c r="Q267" s="258">
        <f t="shared" si="36"/>
        <v>30000</v>
      </c>
      <c r="R267" s="258">
        <f t="shared" si="36"/>
        <v>30000</v>
      </c>
      <c r="S267" s="260"/>
    </row>
    <row r="268" spans="1:19" ht="30" customHeight="1">
      <c r="A268" s="1014"/>
      <c r="B268" s="170"/>
      <c r="C268" s="457" t="s">
        <v>497</v>
      </c>
      <c r="D268" s="489"/>
      <c r="E268" s="489"/>
      <c r="F268" s="136"/>
      <c r="G268" s="136"/>
      <c r="H268" s="976" t="s">
        <v>24</v>
      </c>
      <c r="I268" s="976" t="s">
        <v>27</v>
      </c>
      <c r="J268" s="976" t="s">
        <v>218</v>
      </c>
      <c r="K268" s="976" t="s">
        <v>12</v>
      </c>
      <c r="L268" s="265">
        <v>349</v>
      </c>
      <c r="M268" s="265">
        <v>0</v>
      </c>
      <c r="N268" s="266">
        <v>0</v>
      </c>
      <c r="O268" s="265">
        <v>30000</v>
      </c>
      <c r="P268" s="265">
        <v>30000</v>
      </c>
      <c r="Q268" s="265">
        <v>30000</v>
      </c>
      <c r="R268" s="265">
        <v>30000</v>
      </c>
      <c r="S268" s="265">
        <v>3</v>
      </c>
    </row>
    <row r="269" spans="1:19" ht="150" customHeight="1">
      <c r="A269" s="125">
        <v>703</v>
      </c>
      <c r="B269" s="174" t="s">
        <v>1120</v>
      </c>
      <c r="C269" s="967" t="s">
        <v>502</v>
      </c>
      <c r="D269" s="987" t="s">
        <v>357</v>
      </c>
      <c r="E269" s="987" t="s">
        <v>152</v>
      </c>
      <c r="F269" s="988" t="s">
        <v>483</v>
      </c>
      <c r="G269" s="987" t="s">
        <v>224</v>
      </c>
      <c r="H269" s="320" t="s">
        <v>24</v>
      </c>
      <c r="I269" s="320" t="s">
        <v>27</v>
      </c>
      <c r="J269" s="320" t="s">
        <v>503</v>
      </c>
      <c r="K269" s="320" t="s">
        <v>12</v>
      </c>
      <c r="L269" s="320" t="s">
        <v>87</v>
      </c>
      <c r="M269" s="258">
        <f>M271</f>
        <v>10000</v>
      </c>
      <c r="N269" s="258">
        <f>N271</f>
        <v>10000</v>
      </c>
      <c r="O269" s="258"/>
      <c r="P269" s="258"/>
      <c r="Q269" s="258"/>
      <c r="R269" s="258"/>
      <c r="S269" s="260"/>
    </row>
    <row r="270" spans="1:19" ht="199.5" customHeight="1">
      <c r="A270" s="125"/>
      <c r="B270" s="174"/>
      <c r="C270" s="967"/>
      <c r="D270" s="987" t="s">
        <v>1118</v>
      </c>
      <c r="E270" s="987" t="s">
        <v>152</v>
      </c>
      <c r="F270" s="988" t="s">
        <v>483</v>
      </c>
      <c r="G270" s="987" t="s">
        <v>224</v>
      </c>
      <c r="H270" s="311"/>
      <c r="I270" s="311"/>
      <c r="J270" s="311"/>
      <c r="K270" s="311"/>
      <c r="L270" s="311"/>
      <c r="M270" s="290"/>
      <c r="N270" s="290"/>
      <c r="O270" s="277">
        <f>O271</f>
        <v>10000</v>
      </c>
      <c r="P270" s="277">
        <f>P271</f>
        <v>10000</v>
      </c>
      <c r="Q270" s="277">
        <f>Q271</f>
        <v>10000</v>
      </c>
      <c r="R270" s="277">
        <f>R271</f>
        <v>10000</v>
      </c>
      <c r="S270" s="177"/>
    </row>
    <row r="271" spans="1:19" ht="30" customHeight="1">
      <c r="A271" s="1014"/>
      <c r="B271" s="170"/>
      <c r="C271" s="982" t="s">
        <v>504</v>
      </c>
      <c r="D271" s="489"/>
      <c r="E271" s="489"/>
      <c r="F271" s="489"/>
      <c r="G271" s="489"/>
      <c r="H271" s="976" t="s">
        <v>24</v>
      </c>
      <c r="I271" s="976" t="s">
        <v>27</v>
      </c>
      <c r="J271" s="976" t="s">
        <v>503</v>
      </c>
      <c r="K271" s="976" t="s">
        <v>12</v>
      </c>
      <c r="L271" s="265">
        <v>222</v>
      </c>
      <c r="M271" s="265">
        <v>10000</v>
      </c>
      <c r="N271" s="266">
        <v>10000</v>
      </c>
      <c r="O271" s="265">
        <v>10000</v>
      </c>
      <c r="P271" s="265">
        <v>10000</v>
      </c>
      <c r="Q271" s="265">
        <v>10000</v>
      </c>
      <c r="R271" s="265">
        <v>10000</v>
      </c>
      <c r="S271" s="265">
        <v>3</v>
      </c>
    </row>
    <row r="272" spans="1:19" ht="247.5" customHeight="1">
      <c r="A272" s="125">
        <v>703</v>
      </c>
      <c r="B272" s="174" t="s">
        <v>954</v>
      </c>
      <c r="C272" s="982" t="s">
        <v>506</v>
      </c>
      <c r="D272" s="987" t="s">
        <v>1118</v>
      </c>
      <c r="E272" s="987" t="s">
        <v>152</v>
      </c>
      <c r="F272" s="988" t="s">
        <v>483</v>
      </c>
      <c r="G272" s="987" t="s">
        <v>224</v>
      </c>
      <c r="H272" s="320" t="s">
        <v>24</v>
      </c>
      <c r="I272" s="320" t="s">
        <v>27</v>
      </c>
      <c r="J272" s="320" t="s">
        <v>39</v>
      </c>
      <c r="K272" s="320" t="s">
        <v>12</v>
      </c>
      <c r="L272" s="320" t="s">
        <v>87</v>
      </c>
      <c r="M272" s="258">
        <f aca="true" t="shared" si="37" ref="M272:R272">M273</f>
        <v>0</v>
      </c>
      <c r="N272" s="258">
        <f t="shared" si="37"/>
        <v>0</v>
      </c>
      <c r="O272" s="258">
        <f t="shared" si="37"/>
        <v>2300</v>
      </c>
      <c r="P272" s="258">
        <f t="shared" si="37"/>
        <v>2300</v>
      </c>
      <c r="Q272" s="258">
        <f t="shared" si="37"/>
        <v>2300</v>
      </c>
      <c r="R272" s="258">
        <f t="shared" si="37"/>
        <v>2300</v>
      </c>
      <c r="S272" s="265"/>
    </row>
    <row r="273" spans="1:19" ht="30" customHeight="1">
      <c r="A273" s="1014"/>
      <c r="B273" s="170"/>
      <c r="C273" s="457" t="s">
        <v>497</v>
      </c>
      <c r="D273" s="357"/>
      <c r="E273" s="987"/>
      <c r="F273" s="988"/>
      <c r="G273" s="987"/>
      <c r="H273" s="994" t="s">
        <v>24</v>
      </c>
      <c r="I273" s="976" t="s">
        <v>27</v>
      </c>
      <c r="J273" s="976" t="s">
        <v>39</v>
      </c>
      <c r="K273" s="976" t="s">
        <v>12</v>
      </c>
      <c r="L273" s="265">
        <v>349</v>
      </c>
      <c r="M273" s="265">
        <v>0</v>
      </c>
      <c r="N273" s="266">
        <v>0</v>
      </c>
      <c r="O273" s="265">
        <v>2300</v>
      </c>
      <c r="P273" s="265">
        <v>2300</v>
      </c>
      <c r="Q273" s="265">
        <v>2300</v>
      </c>
      <c r="R273" s="265">
        <v>2300</v>
      </c>
      <c r="S273" s="265">
        <v>3</v>
      </c>
    </row>
    <row r="274" spans="1:19" ht="152.25" customHeight="1">
      <c r="A274" s="125">
        <v>703</v>
      </c>
      <c r="B274" s="174" t="s">
        <v>505</v>
      </c>
      <c r="C274" s="982" t="s">
        <v>507</v>
      </c>
      <c r="D274" s="987" t="s">
        <v>357</v>
      </c>
      <c r="E274" s="987" t="s">
        <v>152</v>
      </c>
      <c r="F274" s="988" t="s">
        <v>483</v>
      </c>
      <c r="G274" s="987" t="s">
        <v>224</v>
      </c>
      <c r="H274" s="320" t="s">
        <v>24</v>
      </c>
      <c r="I274" s="320" t="s">
        <v>27</v>
      </c>
      <c r="J274" s="320" t="s">
        <v>56</v>
      </c>
      <c r="K274" s="320" t="s">
        <v>12</v>
      </c>
      <c r="L274" s="320" t="s">
        <v>87</v>
      </c>
      <c r="M274" s="258">
        <v>40000</v>
      </c>
      <c r="N274" s="262">
        <v>40000</v>
      </c>
      <c r="O274" s="258"/>
      <c r="P274" s="258"/>
      <c r="Q274" s="258"/>
      <c r="R274" s="258"/>
      <c r="S274" s="265"/>
    </row>
    <row r="275" spans="1:19" ht="199.5" customHeight="1">
      <c r="A275" s="125"/>
      <c r="B275" s="174"/>
      <c r="C275" s="194"/>
      <c r="D275" s="987" t="s">
        <v>1118</v>
      </c>
      <c r="E275" s="987" t="s">
        <v>152</v>
      </c>
      <c r="F275" s="988" t="s">
        <v>483</v>
      </c>
      <c r="G275" s="987" t="s">
        <v>224</v>
      </c>
      <c r="H275" s="311"/>
      <c r="I275" s="311"/>
      <c r="J275" s="311"/>
      <c r="K275" s="311"/>
      <c r="L275" s="311"/>
      <c r="M275" s="290"/>
      <c r="N275" s="291"/>
      <c r="O275" s="277">
        <f>O276</f>
        <v>40000</v>
      </c>
      <c r="P275" s="277">
        <f>P276</f>
        <v>40000</v>
      </c>
      <c r="Q275" s="277">
        <f>Q276</f>
        <v>40000</v>
      </c>
      <c r="R275" s="277">
        <f>R276</f>
        <v>40000</v>
      </c>
      <c r="S275" s="170"/>
    </row>
    <row r="276" spans="1:19" ht="30" customHeight="1">
      <c r="A276" s="972"/>
      <c r="B276" s="269"/>
      <c r="C276" s="457" t="s">
        <v>955</v>
      </c>
      <c r="D276" s="489"/>
      <c r="E276" s="489"/>
      <c r="F276" s="489"/>
      <c r="G276" s="489"/>
      <c r="H276" s="299" t="s">
        <v>24</v>
      </c>
      <c r="I276" s="320" t="s">
        <v>27</v>
      </c>
      <c r="J276" s="320" t="s">
        <v>56</v>
      </c>
      <c r="K276" s="320" t="s">
        <v>12</v>
      </c>
      <c r="L276" s="260">
        <v>296</v>
      </c>
      <c r="M276" s="260">
        <v>40000</v>
      </c>
      <c r="N276" s="261">
        <v>40000</v>
      </c>
      <c r="O276" s="260">
        <v>40000</v>
      </c>
      <c r="P276" s="260">
        <v>40000</v>
      </c>
      <c r="Q276" s="260">
        <v>40000</v>
      </c>
      <c r="R276" s="260">
        <v>40000</v>
      </c>
      <c r="S276" s="260">
        <v>3</v>
      </c>
    </row>
    <row r="277" spans="1:19" ht="152.25" customHeight="1">
      <c r="A277" s="978">
        <v>703</v>
      </c>
      <c r="B277" s="359" t="s">
        <v>1121</v>
      </c>
      <c r="C277" s="982" t="s">
        <v>508</v>
      </c>
      <c r="D277" s="180" t="s">
        <v>357</v>
      </c>
      <c r="E277" s="178" t="s">
        <v>152</v>
      </c>
      <c r="F277" s="969" t="s">
        <v>483</v>
      </c>
      <c r="G277" s="178" t="s">
        <v>224</v>
      </c>
      <c r="H277" s="320" t="s">
        <v>24</v>
      </c>
      <c r="I277" s="320" t="s">
        <v>27</v>
      </c>
      <c r="J277" s="320" t="s">
        <v>509</v>
      </c>
      <c r="K277" s="320" t="s">
        <v>87</v>
      </c>
      <c r="L277" s="320" t="s">
        <v>87</v>
      </c>
      <c r="M277" s="258">
        <f>SUM(M279:M279)</f>
        <v>60000</v>
      </c>
      <c r="N277" s="300">
        <f>SUM(N279:N279)</f>
        <v>60000</v>
      </c>
      <c r="O277" s="300"/>
      <c r="P277" s="300"/>
      <c r="Q277" s="300"/>
      <c r="R277" s="300"/>
      <c r="S277" s="260"/>
    </row>
    <row r="278" spans="1:19" ht="199.5" customHeight="1">
      <c r="A278" s="980"/>
      <c r="B278" s="189"/>
      <c r="C278" s="194"/>
      <c r="D278" s="968" t="s">
        <v>1118</v>
      </c>
      <c r="E278" s="870" t="s">
        <v>152</v>
      </c>
      <c r="F278" s="979" t="s">
        <v>483</v>
      </c>
      <c r="G278" s="870" t="s">
        <v>224</v>
      </c>
      <c r="H278" s="311"/>
      <c r="I278" s="311"/>
      <c r="J278" s="311"/>
      <c r="K278" s="311"/>
      <c r="L278" s="311"/>
      <c r="M278" s="290"/>
      <c r="N278" s="469"/>
      <c r="O278" s="500">
        <f>O279</f>
        <v>60000</v>
      </c>
      <c r="P278" s="500">
        <f>P279</f>
        <v>60000</v>
      </c>
      <c r="Q278" s="500">
        <f>Q279</f>
        <v>60000</v>
      </c>
      <c r="R278" s="500">
        <f>R279</f>
        <v>60000</v>
      </c>
      <c r="S278" s="177"/>
    </row>
    <row r="279" spans="1:19" ht="12.75">
      <c r="A279" s="655"/>
      <c r="B279" s="195"/>
      <c r="C279" s="486" t="s">
        <v>361</v>
      </c>
      <c r="D279" s="960"/>
      <c r="E279" s="844"/>
      <c r="F279" s="844"/>
      <c r="G279" s="844"/>
      <c r="H279" s="312" t="s">
        <v>24</v>
      </c>
      <c r="I279" s="312" t="s">
        <v>27</v>
      </c>
      <c r="J279" s="312" t="s">
        <v>509</v>
      </c>
      <c r="K279" s="320" t="s">
        <v>12</v>
      </c>
      <c r="L279" s="260">
        <v>222</v>
      </c>
      <c r="M279" s="260">
        <v>60000</v>
      </c>
      <c r="N279" s="261">
        <v>60000</v>
      </c>
      <c r="O279" s="260">
        <v>60000</v>
      </c>
      <c r="P279" s="260">
        <v>60000</v>
      </c>
      <c r="Q279" s="260">
        <v>60000</v>
      </c>
      <c r="R279" s="260">
        <v>60000</v>
      </c>
      <c r="S279" s="260">
        <v>3</v>
      </c>
    </row>
    <row r="280" spans="1:19" s="366" customFormat="1" ht="30" customHeight="1">
      <c r="A280" s="125">
        <v>703</v>
      </c>
      <c r="B280" s="175" t="s">
        <v>1122</v>
      </c>
      <c r="C280" s="136" t="s">
        <v>510</v>
      </c>
      <c r="D280" s="948" t="s">
        <v>511</v>
      </c>
      <c r="E280" s="125" t="s">
        <v>182</v>
      </c>
      <c r="F280" s="1005">
        <v>41275</v>
      </c>
      <c r="G280" s="474" t="s">
        <v>22</v>
      </c>
      <c r="H280" s="311" t="s">
        <v>3</v>
      </c>
      <c r="I280" s="311" t="s">
        <v>346</v>
      </c>
      <c r="J280" s="311" t="s">
        <v>512</v>
      </c>
      <c r="K280" s="312" t="s">
        <v>12</v>
      </c>
      <c r="L280" s="312" t="s">
        <v>87</v>
      </c>
      <c r="M280" s="277">
        <f aca="true" t="shared" si="38" ref="M280:R280">M281+M282</f>
        <v>35300</v>
      </c>
      <c r="N280" s="277">
        <f t="shared" si="38"/>
        <v>0</v>
      </c>
      <c r="O280" s="277">
        <f t="shared" si="38"/>
        <v>42000</v>
      </c>
      <c r="P280" s="277">
        <f t="shared" si="38"/>
        <v>42000</v>
      </c>
      <c r="Q280" s="277">
        <f t="shared" si="38"/>
        <v>42000</v>
      </c>
      <c r="R280" s="277">
        <f t="shared" si="38"/>
        <v>42000</v>
      </c>
      <c r="S280" s="250"/>
    </row>
    <row r="281" spans="1:19" s="366" customFormat="1" ht="30" customHeight="1">
      <c r="A281" s="125"/>
      <c r="B281" s="175"/>
      <c r="C281" s="136" t="s">
        <v>311</v>
      </c>
      <c r="D281" s="1031"/>
      <c r="E281" s="125"/>
      <c r="F281" s="1005"/>
      <c r="G281" s="474"/>
      <c r="H281" s="1002" t="s">
        <v>3</v>
      </c>
      <c r="I281" s="1002" t="s">
        <v>346</v>
      </c>
      <c r="J281" s="976" t="s">
        <v>512</v>
      </c>
      <c r="K281" s="976" t="s">
        <v>513</v>
      </c>
      <c r="L281" s="1002" t="s">
        <v>401</v>
      </c>
      <c r="M281" s="170">
        <v>0</v>
      </c>
      <c r="N281" s="1032">
        <v>0</v>
      </c>
      <c r="O281" s="170">
        <v>0</v>
      </c>
      <c r="P281" s="170">
        <v>42000</v>
      </c>
      <c r="Q281" s="170">
        <v>42000</v>
      </c>
      <c r="R281" s="170">
        <v>42000</v>
      </c>
      <c r="S281" s="170">
        <v>3</v>
      </c>
    </row>
    <row r="282" spans="1:19" ht="30" customHeight="1">
      <c r="A282" s="170"/>
      <c r="B282" s="1033"/>
      <c r="C282" s="1024" t="s">
        <v>320</v>
      </c>
      <c r="D282" s="1034"/>
      <c r="E282" s="170"/>
      <c r="F282" s="1035"/>
      <c r="G282" s="1036"/>
      <c r="H282" s="976" t="s">
        <v>3</v>
      </c>
      <c r="I282" s="976" t="s">
        <v>346</v>
      </c>
      <c r="J282" s="976" t="s">
        <v>512</v>
      </c>
      <c r="K282" s="976" t="s">
        <v>513</v>
      </c>
      <c r="L282" s="976" t="s">
        <v>278</v>
      </c>
      <c r="M282" s="265">
        <v>35300</v>
      </c>
      <c r="N282" s="1037">
        <v>0</v>
      </c>
      <c r="O282" s="265">
        <v>42000</v>
      </c>
      <c r="P282" s="265">
        <v>0</v>
      </c>
      <c r="Q282" s="265">
        <v>0</v>
      </c>
      <c r="R282" s="265">
        <v>0</v>
      </c>
      <c r="S282" s="265">
        <v>3</v>
      </c>
    </row>
    <row r="283" spans="1:19" ht="30" customHeight="1">
      <c r="A283" s="125">
        <v>703</v>
      </c>
      <c r="B283" s="175" t="s">
        <v>1123</v>
      </c>
      <c r="C283" s="948" t="s">
        <v>514</v>
      </c>
      <c r="D283" s="982" t="s">
        <v>515</v>
      </c>
      <c r="E283" s="125" t="s">
        <v>182</v>
      </c>
      <c r="F283" s="182" t="s">
        <v>516</v>
      </c>
      <c r="G283" s="189" t="s">
        <v>22</v>
      </c>
      <c r="H283" s="1016" t="s">
        <v>3</v>
      </c>
      <c r="I283" s="1016" t="s">
        <v>346</v>
      </c>
      <c r="J283" s="1016" t="s">
        <v>517</v>
      </c>
      <c r="K283" s="1016" t="s">
        <v>12</v>
      </c>
      <c r="L283" s="1016" t="s">
        <v>87</v>
      </c>
      <c r="M283" s="667">
        <f aca="true" t="shared" si="39" ref="M283:R283">M285</f>
        <v>574600</v>
      </c>
      <c r="N283" s="667">
        <f t="shared" si="39"/>
        <v>463090.35</v>
      </c>
      <c r="O283" s="667">
        <f t="shared" si="39"/>
        <v>574600</v>
      </c>
      <c r="P283" s="667">
        <f t="shared" si="39"/>
        <v>714100</v>
      </c>
      <c r="Q283" s="667">
        <f t="shared" si="39"/>
        <v>714100</v>
      </c>
      <c r="R283" s="667">
        <f t="shared" si="39"/>
        <v>714100</v>
      </c>
      <c r="S283" s="978"/>
    </row>
    <row r="284" spans="1:19" ht="99" customHeight="1">
      <c r="A284" s="125"/>
      <c r="B284" s="175"/>
      <c r="C284" s="826"/>
      <c r="D284" s="967" t="s">
        <v>518</v>
      </c>
      <c r="E284" s="125" t="s">
        <v>182</v>
      </c>
      <c r="F284" s="182" t="s">
        <v>483</v>
      </c>
      <c r="G284" s="189" t="s">
        <v>22</v>
      </c>
      <c r="H284" s="655"/>
      <c r="I284" s="1018"/>
      <c r="J284" s="1018"/>
      <c r="K284" s="1018"/>
      <c r="L284" s="1018"/>
      <c r="M284" s="668"/>
      <c r="N284" s="668"/>
      <c r="O284" s="668"/>
      <c r="P284" s="668"/>
      <c r="Q284" s="668"/>
      <c r="R284" s="668"/>
      <c r="S284" s="655"/>
    </row>
    <row r="285" spans="1:19" ht="17.25" customHeight="1">
      <c r="A285" s="125"/>
      <c r="B285" s="175"/>
      <c r="C285" s="457" t="s">
        <v>311</v>
      </c>
      <c r="D285" s="967"/>
      <c r="E285" s="125"/>
      <c r="F285" s="1005"/>
      <c r="G285" s="189"/>
      <c r="H285" s="320" t="s">
        <v>3</v>
      </c>
      <c r="I285" s="320" t="s">
        <v>346</v>
      </c>
      <c r="J285" s="320" t="s">
        <v>517</v>
      </c>
      <c r="K285" s="320" t="s">
        <v>12</v>
      </c>
      <c r="L285" s="320" t="s">
        <v>401</v>
      </c>
      <c r="M285" s="260">
        <v>574600</v>
      </c>
      <c r="N285" s="261">
        <v>463090.35</v>
      </c>
      <c r="O285" s="260">
        <v>574600</v>
      </c>
      <c r="P285" s="260">
        <v>714100</v>
      </c>
      <c r="Q285" s="260">
        <v>714100</v>
      </c>
      <c r="R285" s="260">
        <v>714100</v>
      </c>
      <c r="S285" s="260">
        <v>3</v>
      </c>
    </row>
    <row r="286" spans="1:19" ht="30" customHeight="1">
      <c r="A286" s="726">
        <v>703</v>
      </c>
      <c r="B286" s="870" t="s">
        <v>1124</v>
      </c>
      <c r="C286" s="949" t="s">
        <v>519</v>
      </c>
      <c r="D286" s="983" t="s">
        <v>520</v>
      </c>
      <c r="E286" s="178" t="s">
        <v>182</v>
      </c>
      <c r="F286" s="969">
        <v>43042</v>
      </c>
      <c r="G286" s="229" t="s">
        <v>22</v>
      </c>
      <c r="H286" s="320" t="s">
        <v>3</v>
      </c>
      <c r="I286" s="320" t="s">
        <v>5</v>
      </c>
      <c r="J286" s="320" t="s">
        <v>521</v>
      </c>
      <c r="K286" s="320" t="s">
        <v>522</v>
      </c>
      <c r="L286" s="320" t="s">
        <v>87</v>
      </c>
      <c r="M286" s="301">
        <f aca="true" t="shared" si="40" ref="M286:R286">M288</f>
        <v>3478500</v>
      </c>
      <c r="N286" s="301">
        <f t="shared" si="40"/>
        <v>3477619.94</v>
      </c>
      <c r="O286" s="301">
        <f t="shared" si="40"/>
        <v>3574900</v>
      </c>
      <c r="P286" s="301">
        <f t="shared" si="40"/>
        <v>3574900</v>
      </c>
      <c r="Q286" s="301">
        <f t="shared" si="40"/>
        <v>3574900</v>
      </c>
      <c r="R286" s="301">
        <f t="shared" si="40"/>
        <v>3574900</v>
      </c>
      <c r="S286" s="260"/>
    </row>
    <row r="287" spans="1:19" ht="30" customHeight="1">
      <c r="A287" s="643"/>
      <c r="B287" s="843"/>
      <c r="C287" s="949"/>
      <c r="D287" s="780"/>
      <c r="E287" s="843"/>
      <c r="F287" s="971"/>
      <c r="G287" s="643"/>
      <c r="H287" s="1036"/>
      <c r="I287" s="1036"/>
      <c r="J287" s="1036"/>
      <c r="K287" s="1036"/>
      <c r="L287" s="1036"/>
      <c r="M287" s="501"/>
      <c r="N287" s="1038"/>
      <c r="O287" s="501"/>
      <c r="P287" s="501"/>
      <c r="Q287" s="501"/>
      <c r="R287" s="501"/>
      <c r="S287" s="1039"/>
    </row>
    <row r="288" spans="1:19" ht="45">
      <c r="A288" s="644"/>
      <c r="B288" s="844"/>
      <c r="C288" s="457" t="s">
        <v>437</v>
      </c>
      <c r="D288" s="984"/>
      <c r="E288" s="844"/>
      <c r="F288" s="981"/>
      <c r="G288" s="644"/>
      <c r="H288" s="312" t="s">
        <v>3</v>
      </c>
      <c r="I288" s="312" t="s">
        <v>5</v>
      </c>
      <c r="J288" s="312" t="s">
        <v>521</v>
      </c>
      <c r="K288" s="312" t="s">
        <v>522</v>
      </c>
      <c r="L288" s="250">
        <v>246</v>
      </c>
      <c r="M288" s="282">
        <v>3478500</v>
      </c>
      <c r="N288" s="281">
        <v>3477619.94</v>
      </c>
      <c r="O288" s="282">
        <v>3574900</v>
      </c>
      <c r="P288" s="282">
        <v>3574900</v>
      </c>
      <c r="Q288" s="282">
        <v>3574900</v>
      </c>
      <c r="R288" s="282">
        <v>3574900</v>
      </c>
      <c r="S288" s="250">
        <v>3</v>
      </c>
    </row>
    <row r="289" spans="1:19" ht="30" customHeight="1">
      <c r="A289" s="174">
        <v>703</v>
      </c>
      <c r="B289" s="1040" t="s">
        <v>1125</v>
      </c>
      <c r="C289" s="948" t="s">
        <v>523</v>
      </c>
      <c r="D289" s="1041" t="s">
        <v>524</v>
      </c>
      <c r="E289" s="175" t="s">
        <v>182</v>
      </c>
      <c r="F289" s="193" t="s">
        <v>483</v>
      </c>
      <c r="G289" s="174" t="s">
        <v>525</v>
      </c>
      <c r="H289" s="320" t="s">
        <v>3</v>
      </c>
      <c r="I289" s="299" t="s">
        <v>5</v>
      </c>
      <c r="J289" s="299" t="s">
        <v>526</v>
      </c>
      <c r="K289" s="299" t="s">
        <v>436</v>
      </c>
      <c r="L289" s="125">
        <v>251</v>
      </c>
      <c r="M289" s="302">
        <f aca="true" t="shared" si="41" ref="M289:R289">M291</f>
        <v>480600</v>
      </c>
      <c r="N289" s="302">
        <f t="shared" si="41"/>
        <v>480600</v>
      </c>
      <c r="O289" s="302">
        <f t="shared" si="41"/>
        <v>474000</v>
      </c>
      <c r="P289" s="302">
        <f t="shared" si="41"/>
        <v>474000</v>
      </c>
      <c r="Q289" s="302">
        <f t="shared" si="41"/>
        <v>474000</v>
      </c>
      <c r="R289" s="302">
        <f t="shared" si="41"/>
        <v>474000</v>
      </c>
      <c r="S289" s="125"/>
    </row>
    <row r="290" spans="1:19" ht="192.75" customHeight="1">
      <c r="A290" s="174"/>
      <c r="B290" s="1040"/>
      <c r="C290" s="826"/>
      <c r="D290" s="1042" t="s">
        <v>527</v>
      </c>
      <c r="E290" s="175" t="s">
        <v>182</v>
      </c>
      <c r="F290" s="193">
        <v>42736</v>
      </c>
      <c r="G290" s="174" t="s">
        <v>22</v>
      </c>
      <c r="H290" s="311"/>
      <c r="I290" s="311"/>
      <c r="J290" s="311"/>
      <c r="K290" s="311"/>
      <c r="L290" s="177"/>
      <c r="M290" s="498"/>
      <c r="N290" s="287"/>
      <c r="O290" s="470"/>
      <c r="P290" s="470"/>
      <c r="Q290" s="498"/>
      <c r="R290" s="498"/>
      <c r="S290" s="177"/>
    </row>
    <row r="291" spans="1:19" ht="30" customHeight="1">
      <c r="A291" s="174"/>
      <c r="B291" s="1040"/>
      <c r="C291" s="194" t="s">
        <v>437</v>
      </c>
      <c r="D291" s="966"/>
      <c r="E291" s="179"/>
      <c r="F291" s="478"/>
      <c r="G291" s="174"/>
      <c r="H291" s="312" t="s">
        <v>3</v>
      </c>
      <c r="I291" s="312" t="s">
        <v>5</v>
      </c>
      <c r="J291" s="312" t="s">
        <v>526</v>
      </c>
      <c r="K291" s="312" t="s">
        <v>436</v>
      </c>
      <c r="L291" s="250">
        <v>251</v>
      </c>
      <c r="M291" s="282">
        <v>480600</v>
      </c>
      <c r="N291" s="281">
        <v>480600</v>
      </c>
      <c r="O291" s="282">
        <v>474000</v>
      </c>
      <c r="P291" s="282">
        <v>474000</v>
      </c>
      <c r="Q291" s="282">
        <v>474000</v>
      </c>
      <c r="R291" s="282">
        <v>474000</v>
      </c>
      <c r="S291" s="250">
        <v>3</v>
      </c>
    </row>
    <row r="292" spans="1:19" ht="163.5" customHeight="1">
      <c r="A292" s="726">
        <v>703</v>
      </c>
      <c r="B292" s="870" t="s">
        <v>1126</v>
      </c>
      <c r="C292" s="982" t="s">
        <v>528</v>
      </c>
      <c r="D292" s="143" t="s">
        <v>529</v>
      </c>
      <c r="E292" s="175" t="s">
        <v>182</v>
      </c>
      <c r="F292" s="193">
        <v>42736</v>
      </c>
      <c r="G292" s="1043">
        <v>43830</v>
      </c>
      <c r="H292" s="359" t="s">
        <v>3</v>
      </c>
      <c r="I292" s="359" t="s">
        <v>434</v>
      </c>
      <c r="J292" s="359" t="s">
        <v>530</v>
      </c>
      <c r="K292" s="359" t="s">
        <v>436</v>
      </c>
      <c r="L292" s="359" t="s">
        <v>87</v>
      </c>
      <c r="M292" s="301">
        <f>SUM(M294)</f>
        <v>8000000</v>
      </c>
      <c r="N292" s="279">
        <f>SUM(N294)</f>
        <v>7778836</v>
      </c>
      <c r="O292" s="304">
        <f>SUM(O294)</f>
        <v>13383000</v>
      </c>
      <c r="P292" s="304">
        <f>SUM(P294)</f>
        <v>0</v>
      </c>
      <c r="Q292" s="304">
        <v>0</v>
      </c>
      <c r="R292" s="304">
        <v>0</v>
      </c>
      <c r="S292" s="305"/>
    </row>
    <row r="293" spans="1:19" ht="23.25" customHeight="1">
      <c r="A293" s="643"/>
      <c r="B293" s="843"/>
      <c r="C293" s="194"/>
      <c r="D293" s="780" t="s">
        <v>531</v>
      </c>
      <c r="E293" s="175" t="s">
        <v>182</v>
      </c>
      <c r="F293" s="193" t="s">
        <v>483</v>
      </c>
      <c r="G293" s="174" t="s">
        <v>532</v>
      </c>
      <c r="H293" s="195"/>
      <c r="I293" s="195"/>
      <c r="J293" s="195"/>
      <c r="K293" s="195"/>
      <c r="L293" s="195"/>
      <c r="M293" s="470"/>
      <c r="N293" s="286"/>
      <c r="O293" s="471"/>
      <c r="P293" s="471"/>
      <c r="Q293" s="471"/>
      <c r="R293" s="471"/>
      <c r="S293" s="373"/>
    </row>
    <row r="294" spans="1:19" ht="72.75" customHeight="1">
      <c r="A294" s="644"/>
      <c r="B294" s="844"/>
      <c r="C294" s="457" t="s">
        <v>533</v>
      </c>
      <c r="D294" s="984"/>
      <c r="E294" s="489"/>
      <c r="F294" s="991"/>
      <c r="G294" s="136"/>
      <c r="H294" s="382" t="s">
        <v>3</v>
      </c>
      <c r="I294" s="382" t="s">
        <v>434</v>
      </c>
      <c r="J294" s="382" t="s">
        <v>530</v>
      </c>
      <c r="K294" s="382" t="s">
        <v>436</v>
      </c>
      <c r="L294" s="382" t="s">
        <v>534</v>
      </c>
      <c r="M294" s="282">
        <v>8000000</v>
      </c>
      <c r="N294" s="281">
        <v>7778836</v>
      </c>
      <c r="O294" s="303">
        <v>13383000</v>
      </c>
      <c r="P294" s="303">
        <v>0</v>
      </c>
      <c r="Q294" s="303">
        <v>0</v>
      </c>
      <c r="R294" s="303">
        <v>0</v>
      </c>
      <c r="S294" s="283">
        <v>3</v>
      </c>
    </row>
    <row r="295" spans="1:19" ht="30" customHeight="1">
      <c r="A295" s="174">
        <v>703</v>
      </c>
      <c r="B295" s="175" t="s">
        <v>1127</v>
      </c>
      <c r="C295" s="948" t="s">
        <v>535</v>
      </c>
      <c r="D295" s="987" t="s">
        <v>536</v>
      </c>
      <c r="E295" s="175" t="s">
        <v>182</v>
      </c>
      <c r="F295" s="193">
        <v>42736</v>
      </c>
      <c r="G295" s="1043">
        <v>43830</v>
      </c>
      <c r="H295" s="359" t="s">
        <v>3</v>
      </c>
      <c r="I295" s="359" t="s">
        <v>434</v>
      </c>
      <c r="J295" s="359" t="s">
        <v>537</v>
      </c>
      <c r="K295" s="359" t="s">
        <v>436</v>
      </c>
      <c r="L295" s="359" t="s">
        <v>87</v>
      </c>
      <c r="M295" s="301">
        <f>SUM(M297)</f>
        <v>16325936.04</v>
      </c>
      <c r="N295" s="279">
        <f>SUM(N297)</f>
        <v>15300491.36</v>
      </c>
      <c r="O295" s="279">
        <f>SUM(O297)</f>
        <v>20123000</v>
      </c>
      <c r="P295" s="304">
        <f>SUM(P297)</f>
        <v>20927000</v>
      </c>
      <c r="Q295" s="304">
        <f>SUM(Q297)</f>
        <v>22140000</v>
      </c>
      <c r="R295" s="304">
        <f>SUM(R294+R297)</f>
        <v>22800000</v>
      </c>
      <c r="S295" s="306"/>
    </row>
    <row r="296" spans="1:19" ht="191.25">
      <c r="A296" s="174"/>
      <c r="B296" s="175"/>
      <c r="C296" s="826"/>
      <c r="D296" s="489" t="s">
        <v>531</v>
      </c>
      <c r="E296" s="179" t="s">
        <v>182</v>
      </c>
      <c r="F296" s="478" t="s">
        <v>483</v>
      </c>
      <c r="G296" s="190" t="s">
        <v>532</v>
      </c>
      <c r="H296" s="195"/>
      <c r="I296" s="195"/>
      <c r="J296" s="195"/>
      <c r="K296" s="195"/>
      <c r="L296" s="195"/>
      <c r="M296" s="470"/>
      <c r="N296" s="286"/>
      <c r="O296" s="471"/>
      <c r="P296" s="471"/>
      <c r="Q296" s="471"/>
      <c r="R296" s="471"/>
      <c r="S296" s="499"/>
    </row>
    <row r="297" spans="1:19" ht="30" customHeight="1">
      <c r="A297" s="190"/>
      <c r="B297" s="179"/>
      <c r="C297" s="457" t="s">
        <v>533</v>
      </c>
      <c r="D297" s="1044" t="s">
        <v>538</v>
      </c>
      <c r="E297" s="179"/>
      <c r="F297" s="478"/>
      <c r="G297" s="190"/>
      <c r="H297" s="382" t="s">
        <v>3</v>
      </c>
      <c r="I297" s="382" t="s">
        <v>434</v>
      </c>
      <c r="J297" s="382" t="s">
        <v>537</v>
      </c>
      <c r="K297" s="382" t="s">
        <v>436</v>
      </c>
      <c r="L297" s="382" t="s">
        <v>534</v>
      </c>
      <c r="M297" s="282">
        <v>16325936.04</v>
      </c>
      <c r="N297" s="281">
        <v>15300491.36</v>
      </c>
      <c r="O297" s="281">
        <v>20123000</v>
      </c>
      <c r="P297" s="303">
        <v>20927000</v>
      </c>
      <c r="Q297" s="303">
        <v>22140000</v>
      </c>
      <c r="R297" s="303">
        <v>22800000</v>
      </c>
      <c r="S297" s="283">
        <v>3</v>
      </c>
    </row>
    <row r="298" spans="1:19" ht="150" customHeight="1">
      <c r="A298" s="174">
        <v>703</v>
      </c>
      <c r="B298" s="175" t="s">
        <v>1128</v>
      </c>
      <c r="C298" s="982" t="s">
        <v>956</v>
      </c>
      <c r="D298" s="489" t="s">
        <v>531</v>
      </c>
      <c r="E298" s="179" t="s">
        <v>182</v>
      </c>
      <c r="F298" s="478" t="s">
        <v>483</v>
      </c>
      <c r="G298" s="190" t="s">
        <v>532</v>
      </c>
      <c r="H298" s="382" t="s">
        <v>3</v>
      </c>
      <c r="I298" s="382" t="s">
        <v>434</v>
      </c>
      <c r="J298" s="382" t="s">
        <v>957</v>
      </c>
      <c r="K298" s="195" t="s">
        <v>436</v>
      </c>
      <c r="L298" s="195" t="s">
        <v>87</v>
      </c>
      <c r="M298" s="301">
        <f aca="true" t="shared" si="42" ref="M298:R298">M299</f>
        <v>421063.96</v>
      </c>
      <c r="N298" s="279">
        <f t="shared" si="42"/>
        <v>409424.26</v>
      </c>
      <c r="O298" s="279">
        <v>3557700</v>
      </c>
      <c r="P298" s="279">
        <f t="shared" si="42"/>
        <v>0</v>
      </c>
      <c r="Q298" s="279">
        <f t="shared" si="42"/>
        <v>0</v>
      </c>
      <c r="R298" s="279">
        <f t="shared" si="42"/>
        <v>0</v>
      </c>
      <c r="S298" s="305"/>
    </row>
    <row r="299" spans="1:19" ht="30" customHeight="1">
      <c r="A299" s="190"/>
      <c r="B299" s="179"/>
      <c r="C299" s="457" t="s">
        <v>437</v>
      </c>
      <c r="D299" s="136"/>
      <c r="E299" s="179"/>
      <c r="F299" s="478"/>
      <c r="G299" s="190"/>
      <c r="H299" s="382" t="s">
        <v>3</v>
      </c>
      <c r="I299" s="382" t="s">
        <v>434</v>
      </c>
      <c r="J299" s="382" t="s">
        <v>957</v>
      </c>
      <c r="K299" s="195" t="s">
        <v>436</v>
      </c>
      <c r="L299" s="195" t="s">
        <v>534</v>
      </c>
      <c r="M299" s="308">
        <v>421063.96</v>
      </c>
      <c r="N299" s="307">
        <v>409424.26</v>
      </c>
      <c r="O299" s="308">
        <v>3557700</v>
      </c>
      <c r="P299" s="308">
        <v>0</v>
      </c>
      <c r="Q299" s="308">
        <v>0</v>
      </c>
      <c r="R299" s="308">
        <v>0</v>
      </c>
      <c r="S299" s="306">
        <v>3</v>
      </c>
    </row>
    <row r="300" spans="1:19" ht="57.75" customHeight="1">
      <c r="A300" s="174">
        <v>703</v>
      </c>
      <c r="B300" s="175" t="s">
        <v>1129</v>
      </c>
      <c r="C300" s="967" t="s">
        <v>540</v>
      </c>
      <c r="D300" s="226" t="s">
        <v>541</v>
      </c>
      <c r="E300" s="175" t="s">
        <v>182</v>
      </c>
      <c r="F300" s="193">
        <v>43066</v>
      </c>
      <c r="G300" s="174" t="s">
        <v>22</v>
      </c>
      <c r="H300" s="382" t="s">
        <v>3</v>
      </c>
      <c r="I300" s="382" t="s">
        <v>539</v>
      </c>
      <c r="J300" s="382" t="s">
        <v>542</v>
      </c>
      <c r="K300" s="195" t="s">
        <v>12</v>
      </c>
      <c r="L300" s="195" t="s">
        <v>87</v>
      </c>
      <c r="M300" s="305">
        <f aca="true" t="shared" si="43" ref="M300:R300">+M301</f>
        <v>0</v>
      </c>
      <c r="N300" s="305">
        <f t="shared" si="43"/>
        <v>0</v>
      </c>
      <c r="O300" s="305">
        <f t="shared" si="43"/>
        <v>250000</v>
      </c>
      <c r="P300" s="305">
        <f t="shared" si="43"/>
        <v>250000</v>
      </c>
      <c r="Q300" s="305">
        <f t="shared" si="43"/>
        <v>250000</v>
      </c>
      <c r="R300" s="305">
        <f t="shared" si="43"/>
        <v>250000</v>
      </c>
      <c r="S300" s="306"/>
    </row>
    <row r="301" spans="1:19" ht="30" customHeight="1">
      <c r="A301" s="190"/>
      <c r="B301" s="179"/>
      <c r="C301" s="982" t="s">
        <v>543</v>
      </c>
      <c r="D301" s="136"/>
      <c r="E301" s="179"/>
      <c r="F301" s="478"/>
      <c r="G301" s="190"/>
      <c r="H301" s="382" t="s">
        <v>3</v>
      </c>
      <c r="I301" s="382" t="s">
        <v>539</v>
      </c>
      <c r="J301" s="382" t="s">
        <v>542</v>
      </c>
      <c r="K301" s="195" t="s">
        <v>12</v>
      </c>
      <c r="L301" s="195" t="s">
        <v>401</v>
      </c>
      <c r="M301" s="306">
        <v>0</v>
      </c>
      <c r="N301" s="307">
        <v>0</v>
      </c>
      <c r="O301" s="306">
        <v>250000</v>
      </c>
      <c r="P301" s="306">
        <v>250000</v>
      </c>
      <c r="Q301" s="306">
        <v>250000</v>
      </c>
      <c r="R301" s="306">
        <v>250000</v>
      </c>
      <c r="S301" s="306">
        <v>3</v>
      </c>
    </row>
    <row r="302" spans="1:19" ht="63" customHeight="1">
      <c r="A302" s="174">
        <v>703</v>
      </c>
      <c r="B302" s="178" t="s">
        <v>1130</v>
      </c>
      <c r="C302" s="982" t="s">
        <v>545</v>
      </c>
      <c r="D302" s="226" t="s">
        <v>546</v>
      </c>
      <c r="E302" s="175" t="s">
        <v>182</v>
      </c>
      <c r="F302" s="193"/>
      <c r="G302" s="182"/>
      <c r="H302" s="195" t="s">
        <v>3</v>
      </c>
      <c r="I302" s="195" t="s">
        <v>539</v>
      </c>
      <c r="J302" s="195" t="s">
        <v>547</v>
      </c>
      <c r="K302" s="195" t="s">
        <v>12</v>
      </c>
      <c r="L302" s="195" t="s">
        <v>548</v>
      </c>
      <c r="M302" s="305">
        <v>199000</v>
      </c>
      <c r="N302" s="279">
        <v>0</v>
      </c>
      <c r="O302" s="305">
        <f>O303</f>
        <v>199000</v>
      </c>
      <c r="P302" s="305">
        <f>P303</f>
        <v>199000</v>
      </c>
      <c r="Q302" s="305">
        <f>Q303</f>
        <v>199000</v>
      </c>
      <c r="R302" s="305">
        <f>R303</f>
        <v>199000</v>
      </c>
      <c r="S302" s="306"/>
    </row>
    <row r="303" spans="1:19" ht="30" customHeight="1">
      <c r="A303" s="190"/>
      <c r="B303" s="175"/>
      <c r="C303" s="457" t="s">
        <v>311</v>
      </c>
      <c r="D303" s="226"/>
      <c r="E303" s="175"/>
      <c r="F303" s="193"/>
      <c r="G303" s="190"/>
      <c r="H303" s="195" t="s">
        <v>3</v>
      </c>
      <c r="I303" s="195" t="s">
        <v>539</v>
      </c>
      <c r="J303" s="195" t="s">
        <v>547</v>
      </c>
      <c r="K303" s="195" t="s">
        <v>12</v>
      </c>
      <c r="L303" s="195" t="s">
        <v>401</v>
      </c>
      <c r="M303" s="306">
        <v>199000</v>
      </c>
      <c r="N303" s="307">
        <v>0</v>
      </c>
      <c r="O303" s="306">
        <v>199000</v>
      </c>
      <c r="P303" s="306">
        <v>199000</v>
      </c>
      <c r="Q303" s="306">
        <v>199000</v>
      </c>
      <c r="R303" s="306">
        <v>199000</v>
      </c>
      <c r="S303" s="306">
        <v>3</v>
      </c>
    </row>
    <row r="304" spans="1:19" ht="79.5" customHeight="1">
      <c r="A304" s="174">
        <v>703</v>
      </c>
      <c r="B304" s="178" t="s">
        <v>1131</v>
      </c>
      <c r="C304" s="982" t="s">
        <v>549</v>
      </c>
      <c r="D304" s="983" t="s">
        <v>550</v>
      </c>
      <c r="E304" s="983" t="s">
        <v>182</v>
      </c>
      <c r="F304" s="1045" t="s">
        <v>551</v>
      </c>
      <c r="G304" s="726" t="s">
        <v>22</v>
      </c>
      <c r="H304" s="195" t="s">
        <v>3</v>
      </c>
      <c r="I304" s="195" t="s">
        <v>539</v>
      </c>
      <c r="J304" s="195" t="s">
        <v>552</v>
      </c>
      <c r="K304" s="195" t="s">
        <v>12</v>
      </c>
      <c r="L304" s="195" t="s">
        <v>87</v>
      </c>
      <c r="M304" s="301">
        <f aca="true" t="shared" si="44" ref="M304:R304">SUM(M305)</f>
        <v>1500000</v>
      </c>
      <c r="N304" s="301">
        <f t="shared" si="44"/>
        <v>583095.41</v>
      </c>
      <c r="O304" s="301">
        <f t="shared" si="44"/>
        <v>526700</v>
      </c>
      <c r="P304" s="305">
        <f t="shared" si="44"/>
        <v>526700</v>
      </c>
      <c r="Q304" s="305">
        <f t="shared" si="44"/>
        <v>526700</v>
      </c>
      <c r="R304" s="305">
        <f t="shared" si="44"/>
        <v>400000</v>
      </c>
      <c r="S304" s="306"/>
    </row>
    <row r="305" spans="1:19" ht="30" customHeight="1">
      <c r="A305" s="174"/>
      <c r="B305" s="175"/>
      <c r="C305" s="457" t="s">
        <v>311</v>
      </c>
      <c r="D305" s="984"/>
      <c r="E305" s="984"/>
      <c r="F305" s="1046"/>
      <c r="G305" s="643"/>
      <c r="H305" s="195" t="s">
        <v>3</v>
      </c>
      <c r="I305" s="195" t="s">
        <v>539</v>
      </c>
      <c r="J305" s="195" t="s">
        <v>552</v>
      </c>
      <c r="K305" s="195" t="s">
        <v>12</v>
      </c>
      <c r="L305" s="195" t="s">
        <v>401</v>
      </c>
      <c r="M305" s="306">
        <v>1500000</v>
      </c>
      <c r="N305" s="307">
        <v>583095.41</v>
      </c>
      <c r="O305" s="306">
        <v>526700</v>
      </c>
      <c r="P305" s="306">
        <v>526700</v>
      </c>
      <c r="Q305" s="306">
        <v>526700</v>
      </c>
      <c r="R305" s="306">
        <v>400000</v>
      </c>
      <c r="S305" s="306">
        <v>3</v>
      </c>
    </row>
    <row r="306" spans="1:19" ht="81" customHeight="1">
      <c r="A306" s="229">
        <v>703</v>
      </c>
      <c r="B306" s="178" t="s">
        <v>544</v>
      </c>
      <c r="C306" s="982" t="s">
        <v>554</v>
      </c>
      <c r="D306" s="987" t="s">
        <v>550</v>
      </c>
      <c r="E306" s="987" t="s">
        <v>182</v>
      </c>
      <c r="F306" s="988" t="s">
        <v>483</v>
      </c>
      <c r="G306" s="174" t="s">
        <v>22</v>
      </c>
      <c r="H306" s="382" t="s">
        <v>3</v>
      </c>
      <c r="I306" s="382" t="s">
        <v>539</v>
      </c>
      <c r="J306" s="382" t="s">
        <v>555</v>
      </c>
      <c r="K306" s="382" t="s">
        <v>12</v>
      </c>
      <c r="L306" s="382" t="s">
        <v>87</v>
      </c>
      <c r="M306" s="301">
        <f aca="true" t="shared" si="45" ref="M306:R306">SUM(M307)</f>
        <v>1000000</v>
      </c>
      <c r="N306" s="301">
        <f t="shared" si="45"/>
        <v>388730.28</v>
      </c>
      <c r="O306" s="301">
        <f t="shared" si="45"/>
        <v>140000</v>
      </c>
      <c r="P306" s="301">
        <f t="shared" si="45"/>
        <v>140000</v>
      </c>
      <c r="Q306" s="301">
        <f t="shared" si="45"/>
        <v>140000</v>
      </c>
      <c r="R306" s="301">
        <f t="shared" si="45"/>
        <v>140000</v>
      </c>
      <c r="S306" s="306"/>
    </row>
    <row r="307" spans="1:19" ht="30" customHeight="1">
      <c r="A307" s="190"/>
      <c r="B307" s="179"/>
      <c r="C307" s="457" t="s">
        <v>311</v>
      </c>
      <c r="D307" s="489"/>
      <c r="E307" s="489"/>
      <c r="F307" s="991"/>
      <c r="G307" s="190"/>
      <c r="H307" s="195" t="s">
        <v>3</v>
      </c>
      <c r="I307" s="195" t="s">
        <v>539</v>
      </c>
      <c r="J307" s="195" t="s">
        <v>555</v>
      </c>
      <c r="K307" s="195" t="s">
        <v>12</v>
      </c>
      <c r="L307" s="195" t="s">
        <v>401</v>
      </c>
      <c r="M307" s="308">
        <v>1000000</v>
      </c>
      <c r="N307" s="308">
        <v>388730.28</v>
      </c>
      <c r="O307" s="308">
        <v>140000</v>
      </c>
      <c r="P307" s="306">
        <v>140000</v>
      </c>
      <c r="Q307" s="306">
        <v>140000</v>
      </c>
      <c r="R307" s="306">
        <v>140000</v>
      </c>
      <c r="S307" s="306">
        <v>3</v>
      </c>
    </row>
    <row r="308" spans="1:19" ht="63.75" customHeight="1">
      <c r="A308" s="174">
        <v>703</v>
      </c>
      <c r="B308" s="1040" t="s">
        <v>958</v>
      </c>
      <c r="C308" s="457" t="s">
        <v>557</v>
      </c>
      <c r="D308" s="987" t="s">
        <v>550</v>
      </c>
      <c r="E308" s="987" t="s">
        <v>182</v>
      </c>
      <c r="F308" s="988" t="s">
        <v>483</v>
      </c>
      <c r="G308" s="174" t="s">
        <v>22</v>
      </c>
      <c r="H308" s="382" t="s">
        <v>3</v>
      </c>
      <c r="I308" s="382" t="s">
        <v>539</v>
      </c>
      <c r="J308" s="382" t="s">
        <v>558</v>
      </c>
      <c r="K308" s="382" t="s">
        <v>12</v>
      </c>
      <c r="L308" s="382" t="s">
        <v>87</v>
      </c>
      <c r="M308" s="301">
        <f aca="true" t="shared" si="46" ref="M308:R308">M309</f>
        <v>0</v>
      </c>
      <c r="N308" s="301">
        <f t="shared" si="46"/>
        <v>0</v>
      </c>
      <c r="O308" s="301">
        <f t="shared" si="46"/>
        <v>260000</v>
      </c>
      <c r="P308" s="301">
        <f t="shared" si="46"/>
        <v>260000</v>
      </c>
      <c r="Q308" s="301">
        <f t="shared" si="46"/>
        <v>260000</v>
      </c>
      <c r="R308" s="301">
        <f t="shared" si="46"/>
        <v>260000</v>
      </c>
      <c r="S308" s="306"/>
    </row>
    <row r="309" spans="1:19" ht="30" customHeight="1">
      <c r="A309" s="190"/>
      <c r="B309" s="1047"/>
      <c r="C309" s="457" t="s">
        <v>311</v>
      </c>
      <c r="D309" s="489"/>
      <c r="E309" s="1048"/>
      <c r="F309" s="991"/>
      <c r="G309" s="190"/>
      <c r="H309" s="382" t="s">
        <v>3</v>
      </c>
      <c r="I309" s="382" t="s">
        <v>539</v>
      </c>
      <c r="J309" s="382" t="s">
        <v>558</v>
      </c>
      <c r="K309" s="189" t="s">
        <v>12</v>
      </c>
      <c r="L309" s="189" t="s">
        <v>401</v>
      </c>
      <c r="M309" s="308">
        <v>0</v>
      </c>
      <c r="N309" s="308">
        <v>0</v>
      </c>
      <c r="O309" s="308">
        <v>260000</v>
      </c>
      <c r="P309" s="306">
        <v>260000</v>
      </c>
      <c r="Q309" s="306">
        <v>260000</v>
      </c>
      <c r="R309" s="306">
        <v>260000</v>
      </c>
      <c r="S309" s="306">
        <v>3</v>
      </c>
    </row>
    <row r="310" spans="1:19" ht="47.25" customHeight="1">
      <c r="A310" s="125">
        <v>703</v>
      </c>
      <c r="B310" s="1040" t="s">
        <v>553</v>
      </c>
      <c r="C310" s="194" t="s">
        <v>560</v>
      </c>
      <c r="D310" s="226" t="s">
        <v>959</v>
      </c>
      <c r="E310" s="439" t="s">
        <v>182</v>
      </c>
      <c r="F310" s="1005">
        <v>43580</v>
      </c>
      <c r="G310" s="474" t="s">
        <v>22</v>
      </c>
      <c r="H310" s="299" t="s">
        <v>346</v>
      </c>
      <c r="I310" s="299" t="s">
        <v>562</v>
      </c>
      <c r="J310" s="320" t="s">
        <v>563</v>
      </c>
      <c r="K310" s="320" t="s">
        <v>87</v>
      </c>
      <c r="L310" s="320" t="s">
        <v>87</v>
      </c>
      <c r="M310" s="258">
        <f aca="true" t="shared" si="47" ref="M310:R310">M311+M312</f>
        <v>8420100</v>
      </c>
      <c r="N310" s="258">
        <f t="shared" si="47"/>
        <v>3147712.05</v>
      </c>
      <c r="O310" s="258">
        <f t="shared" si="47"/>
        <v>11799400</v>
      </c>
      <c r="P310" s="258">
        <f t="shared" si="47"/>
        <v>7187500</v>
      </c>
      <c r="Q310" s="258">
        <f t="shared" si="47"/>
        <v>3251700</v>
      </c>
      <c r="R310" s="258">
        <f t="shared" si="47"/>
        <v>4722200</v>
      </c>
      <c r="S310" s="260"/>
    </row>
    <row r="311" spans="1:19" ht="30" customHeight="1">
      <c r="A311" s="125"/>
      <c r="B311" s="175"/>
      <c r="C311" s="1023" t="s">
        <v>379</v>
      </c>
      <c r="D311" s="967"/>
      <c r="E311" s="125"/>
      <c r="F311" s="1005"/>
      <c r="G311" s="189"/>
      <c r="H311" s="312" t="s">
        <v>346</v>
      </c>
      <c r="I311" s="312" t="s">
        <v>562</v>
      </c>
      <c r="J311" s="312" t="s">
        <v>563</v>
      </c>
      <c r="K311" s="312" t="s">
        <v>12</v>
      </c>
      <c r="L311" s="250">
        <v>223</v>
      </c>
      <c r="M311" s="250">
        <v>3970000</v>
      </c>
      <c r="N311" s="272">
        <v>0</v>
      </c>
      <c r="O311" s="250">
        <v>4611900</v>
      </c>
      <c r="P311" s="250">
        <v>0</v>
      </c>
      <c r="Q311" s="250">
        <v>0</v>
      </c>
      <c r="R311" s="250">
        <v>0</v>
      </c>
      <c r="S311" s="250">
        <v>3</v>
      </c>
    </row>
    <row r="312" spans="1:19" ht="30" customHeight="1">
      <c r="A312" s="177"/>
      <c r="B312" s="179"/>
      <c r="C312" s="1023" t="s">
        <v>609</v>
      </c>
      <c r="D312" s="194"/>
      <c r="E312" s="177"/>
      <c r="F312" s="191"/>
      <c r="G312" s="195"/>
      <c r="H312" s="312" t="s">
        <v>346</v>
      </c>
      <c r="I312" s="312" t="s">
        <v>562</v>
      </c>
      <c r="J312" s="312" t="s">
        <v>960</v>
      </c>
      <c r="K312" s="312" t="s">
        <v>513</v>
      </c>
      <c r="L312" s="250">
        <v>228</v>
      </c>
      <c r="M312" s="250">
        <v>4450100</v>
      </c>
      <c r="N312" s="272">
        <v>3147712.05</v>
      </c>
      <c r="O312" s="250">
        <v>7187500</v>
      </c>
      <c r="P312" s="250">
        <v>7187500</v>
      </c>
      <c r="Q312" s="250">
        <v>3251700</v>
      </c>
      <c r="R312" s="250">
        <v>4722200</v>
      </c>
      <c r="S312" s="250">
        <v>3</v>
      </c>
    </row>
    <row r="313" spans="1:19" ht="30" customHeight="1">
      <c r="A313" s="125">
        <v>703</v>
      </c>
      <c r="B313" s="175" t="s">
        <v>556</v>
      </c>
      <c r="C313" s="1023" t="s">
        <v>565</v>
      </c>
      <c r="D313" s="226" t="s">
        <v>959</v>
      </c>
      <c r="E313" s="439" t="s">
        <v>182</v>
      </c>
      <c r="F313" s="1005">
        <v>43580</v>
      </c>
      <c r="G313" s="474" t="s">
        <v>22</v>
      </c>
      <c r="H313" s="312" t="s">
        <v>346</v>
      </c>
      <c r="I313" s="312" t="s">
        <v>562</v>
      </c>
      <c r="J313" s="312" t="s">
        <v>566</v>
      </c>
      <c r="K313" s="312" t="s">
        <v>513</v>
      </c>
      <c r="L313" s="312" t="s">
        <v>87</v>
      </c>
      <c r="M313" s="277">
        <v>5967000</v>
      </c>
      <c r="N313" s="298">
        <f>N314</f>
        <v>5967000</v>
      </c>
      <c r="O313" s="277">
        <f>O314</f>
        <v>0</v>
      </c>
      <c r="P313" s="277">
        <f>P314</f>
        <v>0</v>
      </c>
      <c r="Q313" s="277">
        <f>Q314</f>
        <v>0</v>
      </c>
      <c r="R313" s="277">
        <f>R314</f>
        <v>0</v>
      </c>
      <c r="S313" s="250"/>
    </row>
    <row r="314" spans="1:19" ht="30" customHeight="1">
      <c r="A314" s="177"/>
      <c r="B314" s="179"/>
      <c r="C314" s="1023" t="s">
        <v>320</v>
      </c>
      <c r="D314" s="194"/>
      <c r="E314" s="1049"/>
      <c r="F314" s="191"/>
      <c r="G314" s="195"/>
      <c r="H314" s="312" t="s">
        <v>346</v>
      </c>
      <c r="I314" s="312" t="s">
        <v>562</v>
      </c>
      <c r="J314" s="312" t="s">
        <v>566</v>
      </c>
      <c r="K314" s="312" t="s">
        <v>513</v>
      </c>
      <c r="L314" s="250">
        <v>310</v>
      </c>
      <c r="M314" s="250">
        <v>5967000</v>
      </c>
      <c r="N314" s="272">
        <v>5967000</v>
      </c>
      <c r="O314" s="250">
        <v>0</v>
      </c>
      <c r="P314" s="250">
        <v>0</v>
      </c>
      <c r="Q314" s="250">
        <v>0</v>
      </c>
      <c r="R314" s="250">
        <v>0</v>
      </c>
      <c r="S314" s="250">
        <v>3</v>
      </c>
    </row>
    <row r="315" spans="1:19" ht="30" customHeight="1">
      <c r="A315" s="125">
        <v>703</v>
      </c>
      <c r="B315" s="175" t="s">
        <v>559</v>
      </c>
      <c r="C315" s="194" t="s">
        <v>567</v>
      </c>
      <c r="D315" s="226" t="s">
        <v>561</v>
      </c>
      <c r="E315" s="439" t="s">
        <v>182</v>
      </c>
      <c r="F315" s="1005">
        <v>43580</v>
      </c>
      <c r="G315" s="474" t="s">
        <v>22</v>
      </c>
      <c r="H315" s="311" t="s">
        <v>346</v>
      </c>
      <c r="I315" s="312" t="s">
        <v>562</v>
      </c>
      <c r="J315" s="312" t="s">
        <v>568</v>
      </c>
      <c r="K315" s="312" t="s">
        <v>12</v>
      </c>
      <c r="L315" s="312" t="s">
        <v>87</v>
      </c>
      <c r="M315" s="277">
        <f aca="true" t="shared" si="48" ref="M315:R315">M316</f>
        <v>342500</v>
      </c>
      <c r="N315" s="277">
        <f t="shared" si="48"/>
        <v>330648.67</v>
      </c>
      <c r="O315" s="277">
        <f t="shared" si="48"/>
        <v>342500</v>
      </c>
      <c r="P315" s="277">
        <f t="shared" si="48"/>
        <v>342500</v>
      </c>
      <c r="Q315" s="277">
        <f t="shared" si="48"/>
        <v>342500</v>
      </c>
      <c r="R315" s="277">
        <f t="shared" si="48"/>
        <v>342500</v>
      </c>
      <c r="S315" s="250"/>
    </row>
    <row r="316" spans="1:19" s="443" customFormat="1" ht="30" customHeight="1">
      <c r="A316" s="177"/>
      <c r="B316" s="179"/>
      <c r="C316" s="1023" t="s">
        <v>311</v>
      </c>
      <c r="D316" s="136"/>
      <c r="E316" s="1049"/>
      <c r="F316" s="191"/>
      <c r="G316" s="195"/>
      <c r="H316" s="312" t="s">
        <v>346</v>
      </c>
      <c r="I316" s="312" t="s">
        <v>562</v>
      </c>
      <c r="J316" s="312" t="s">
        <v>568</v>
      </c>
      <c r="K316" s="312" t="s">
        <v>12</v>
      </c>
      <c r="L316" s="250">
        <v>226</v>
      </c>
      <c r="M316" s="250">
        <v>342500</v>
      </c>
      <c r="N316" s="272">
        <v>330648.67</v>
      </c>
      <c r="O316" s="323">
        <v>342500</v>
      </c>
      <c r="P316" s="250">
        <v>342500</v>
      </c>
      <c r="Q316" s="250">
        <v>342500</v>
      </c>
      <c r="R316" s="250">
        <v>342500</v>
      </c>
      <c r="S316" s="250">
        <v>3</v>
      </c>
    </row>
    <row r="317" spans="1:19" ht="75" customHeight="1">
      <c r="A317" s="125">
        <v>703</v>
      </c>
      <c r="B317" s="175" t="s">
        <v>564</v>
      </c>
      <c r="C317" s="967" t="s">
        <v>569</v>
      </c>
      <c r="D317" s="226" t="s">
        <v>561</v>
      </c>
      <c r="E317" s="439" t="s">
        <v>182</v>
      </c>
      <c r="F317" s="1005">
        <v>43580</v>
      </c>
      <c r="G317" s="474" t="s">
        <v>22</v>
      </c>
      <c r="H317" s="312" t="s">
        <v>346</v>
      </c>
      <c r="I317" s="312" t="s">
        <v>562</v>
      </c>
      <c r="J317" s="312" t="s">
        <v>86</v>
      </c>
      <c r="K317" s="312" t="s">
        <v>513</v>
      </c>
      <c r="L317" s="312" t="s">
        <v>87</v>
      </c>
      <c r="M317" s="277">
        <f aca="true" t="shared" si="49" ref="M317:R317">SUM(M318:M320)</f>
        <v>2760300</v>
      </c>
      <c r="N317" s="277">
        <f t="shared" si="49"/>
        <v>1150120.2</v>
      </c>
      <c r="O317" s="277">
        <f t="shared" si="49"/>
        <v>1582400</v>
      </c>
      <c r="P317" s="277">
        <f t="shared" si="49"/>
        <v>1582400</v>
      </c>
      <c r="Q317" s="277">
        <f t="shared" si="49"/>
        <v>1582400</v>
      </c>
      <c r="R317" s="277">
        <f t="shared" si="49"/>
        <v>1582400</v>
      </c>
      <c r="S317" s="277"/>
    </row>
    <row r="318" spans="1:19" ht="30" customHeight="1">
      <c r="A318" s="125"/>
      <c r="B318" s="175"/>
      <c r="C318" s="457" t="s">
        <v>311</v>
      </c>
      <c r="D318" s="1050"/>
      <c r="E318" s="174"/>
      <c r="F318" s="182"/>
      <c r="G318" s="182"/>
      <c r="H318" s="311" t="s">
        <v>346</v>
      </c>
      <c r="I318" s="311" t="s">
        <v>562</v>
      </c>
      <c r="J318" s="311" t="s">
        <v>570</v>
      </c>
      <c r="K318" s="311" t="s">
        <v>513</v>
      </c>
      <c r="L318" s="177">
        <v>226</v>
      </c>
      <c r="M318" s="177">
        <v>0</v>
      </c>
      <c r="N318" s="293">
        <v>0</v>
      </c>
      <c r="O318" s="472">
        <v>0</v>
      </c>
      <c r="P318" s="177">
        <v>0</v>
      </c>
      <c r="Q318" s="177">
        <v>0</v>
      </c>
      <c r="R318" s="177">
        <v>0</v>
      </c>
      <c r="S318" s="177">
        <v>3</v>
      </c>
    </row>
    <row r="319" spans="1:19" ht="30" customHeight="1">
      <c r="A319" s="125"/>
      <c r="B319" s="175"/>
      <c r="C319" s="1023"/>
      <c r="D319" s="1050"/>
      <c r="E319" s="174"/>
      <c r="F319" s="182"/>
      <c r="G319" s="182"/>
      <c r="H319" s="311" t="s">
        <v>346</v>
      </c>
      <c r="I319" s="311" t="s">
        <v>562</v>
      </c>
      <c r="J319" s="311" t="s">
        <v>961</v>
      </c>
      <c r="K319" s="311" t="s">
        <v>513</v>
      </c>
      <c r="L319" s="177">
        <v>228</v>
      </c>
      <c r="M319" s="177">
        <v>341900</v>
      </c>
      <c r="N319" s="293">
        <v>341864.5</v>
      </c>
      <c r="O319" s="472"/>
      <c r="P319" s="177">
        <v>1582400</v>
      </c>
      <c r="Q319" s="177">
        <v>1582400</v>
      </c>
      <c r="R319" s="177">
        <v>1582400</v>
      </c>
      <c r="S319" s="177">
        <v>3</v>
      </c>
    </row>
    <row r="320" spans="1:19" s="443" customFormat="1" ht="30" customHeight="1">
      <c r="A320" s="177"/>
      <c r="B320" s="179"/>
      <c r="C320" s="1023" t="s">
        <v>320</v>
      </c>
      <c r="D320" s="194"/>
      <c r="E320" s="177"/>
      <c r="F320" s="191"/>
      <c r="G320" s="195"/>
      <c r="H320" s="312" t="s">
        <v>346</v>
      </c>
      <c r="I320" s="312" t="s">
        <v>562</v>
      </c>
      <c r="J320" s="312" t="s">
        <v>571</v>
      </c>
      <c r="K320" s="312" t="s">
        <v>513</v>
      </c>
      <c r="L320" s="250">
        <v>310</v>
      </c>
      <c r="M320" s="250">
        <v>2418400</v>
      </c>
      <c r="N320" s="272">
        <v>808255.7</v>
      </c>
      <c r="O320" s="323">
        <v>1582400</v>
      </c>
      <c r="P320" s="250">
        <v>0</v>
      </c>
      <c r="Q320" s="250">
        <v>0</v>
      </c>
      <c r="R320" s="250">
        <v>0</v>
      </c>
      <c r="S320" s="250">
        <v>3</v>
      </c>
    </row>
    <row r="321" spans="1:19" ht="30" customHeight="1">
      <c r="A321" s="978">
        <v>703</v>
      </c>
      <c r="B321" s="870" t="s">
        <v>1132</v>
      </c>
      <c r="C321" s="1051" t="s">
        <v>572</v>
      </c>
      <c r="D321" s="226" t="s">
        <v>561</v>
      </c>
      <c r="E321" s="439" t="s">
        <v>182</v>
      </c>
      <c r="F321" s="1005">
        <v>43580</v>
      </c>
      <c r="G321" s="474" t="s">
        <v>22</v>
      </c>
      <c r="H321" s="320" t="s">
        <v>346</v>
      </c>
      <c r="I321" s="320" t="s">
        <v>562</v>
      </c>
      <c r="J321" s="320" t="s">
        <v>573</v>
      </c>
      <c r="K321" s="320" t="s">
        <v>513</v>
      </c>
      <c r="L321" s="320" t="s">
        <v>87</v>
      </c>
      <c r="M321" s="258">
        <f aca="true" t="shared" si="50" ref="M321:R321">SUM(M323:M324)</f>
        <v>0</v>
      </c>
      <c r="N321" s="258">
        <f t="shared" si="50"/>
        <v>0</v>
      </c>
      <c r="O321" s="258">
        <f t="shared" si="50"/>
        <v>200000</v>
      </c>
      <c r="P321" s="258">
        <f t="shared" si="50"/>
        <v>0</v>
      </c>
      <c r="Q321" s="258">
        <f t="shared" si="50"/>
        <v>0</v>
      </c>
      <c r="R321" s="258">
        <f t="shared" si="50"/>
        <v>0</v>
      </c>
      <c r="S321" s="258"/>
    </row>
    <row r="322" spans="1:19" ht="30" customHeight="1">
      <c r="A322" s="980"/>
      <c r="B322" s="843"/>
      <c r="C322" s="826"/>
      <c r="D322" s="777" t="s">
        <v>574</v>
      </c>
      <c r="E322" s="125" t="s">
        <v>182</v>
      </c>
      <c r="F322" s="182" t="s">
        <v>483</v>
      </c>
      <c r="G322" s="189" t="s">
        <v>575</v>
      </c>
      <c r="H322" s="311"/>
      <c r="I322" s="311"/>
      <c r="J322" s="311"/>
      <c r="K322" s="311"/>
      <c r="L322" s="311"/>
      <c r="M322" s="290"/>
      <c r="N322" s="290"/>
      <c r="O322" s="322"/>
      <c r="P322" s="290"/>
      <c r="Q322" s="276"/>
      <c r="R322" s="276"/>
      <c r="S322" s="290"/>
    </row>
    <row r="323" spans="1:19" ht="30" customHeight="1">
      <c r="A323" s="980"/>
      <c r="B323" s="843"/>
      <c r="C323" s="1052" t="s">
        <v>320</v>
      </c>
      <c r="D323" s="777"/>
      <c r="E323" s="980"/>
      <c r="F323" s="1053"/>
      <c r="G323" s="650"/>
      <c r="H323" s="299" t="s">
        <v>346</v>
      </c>
      <c r="I323" s="299" t="s">
        <v>562</v>
      </c>
      <c r="J323" s="299" t="s">
        <v>573</v>
      </c>
      <c r="K323" s="299" t="s">
        <v>513</v>
      </c>
      <c r="L323" s="299" t="s">
        <v>278</v>
      </c>
      <c r="M323" s="125">
        <v>0</v>
      </c>
      <c r="N323" s="292">
        <v>0</v>
      </c>
      <c r="O323" s="502">
        <v>200000</v>
      </c>
      <c r="P323" s="125"/>
      <c r="Q323" s="250">
        <v>0</v>
      </c>
      <c r="R323" s="250">
        <v>0</v>
      </c>
      <c r="S323" s="125">
        <v>3</v>
      </c>
    </row>
    <row r="324" spans="1:19" ht="30" customHeight="1">
      <c r="A324" s="655"/>
      <c r="B324" s="844"/>
      <c r="C324" s="1054" t="s">
        <v>311</v>
      </c>
      <c r="D324" s="829"/>
      <c r="E324" s="655"/>
      <c r="F324" s="1055"/>
      <c r="G324" s="1056"/>
      <c r="H324" s="312" t="s">
        <v>346</v>
      </c>
      <c r="I324" s="312" t="s">
        <v>562</v>
      </c>
      <c r="J324" s="312" t="s">
        <v>573</v>
      </c>
      <c r="K324" s="312" t="s">
        <v>513</v>
      </c>
      <c r="L324" s="312" t="s">
        <v>401</v>
      </c>
      <c r="M324" s="250">
        <v>0</v>
      </c>
      <c r="N324" s="272">
        <v>0</v>
      </c>
      <c r="O324" s="323">
        <v>0</v>
      </c>
      <c r="P324" s="250">
        <v>0</v>
      </c>
      <c r="Q324" s="250">
        <v>0</v>
      </c>
      <c r="R324" s="250">
        <v>0</v>
      </c>
      <c r="S324" s="250">
        <v>3</v>
      </c>
    </row>
    <row r="325" spans="1:19" ht="43.5" customHeight="1">
      <c r="A325" s="125">
        <v>703</v>
      </c>
      <c r="B325" s="870" t="s">
        <v>1133</v>
      </c>
      <c r="C325" s="1057" t="s">
        <v>962</v>
      </c>
      <c r="D325" s="226" t="s">
        <v>963</v>
      </c>
      <c r="E325" s="125" t="s">
        <v>182</v>
      </c>
      <c r="F325" s="1005">
        <v>43780</v>
      </c>
      <c r="G325" s="189" t="s">
        <v>22</v>
      </c>
      <c r="H325" s="320" t="s">
        <v>346</v>
      </c>
      <c r="I325" s="320" t="s">
        <v>562</v>
      </c>
      <c r="J325" s="320" t="s">
        <v>964</v>
      </c>
      <c r="K325" s="320" t="s">
        <v>513</v>
      </c>
      <c r="L325" s="320" t="s">
        <v>87</v>
      </c>
      <c r="M325" s="262">
        <v>41524290</v>
      </c>
      <c r="N325" s="262">
        <f>N327</f>
        <v>36891935.91</v>
      </c>
      <c r="O325" s="257">
        <v>4632354.09</v>
      </c>
      <c r="P325" s="258">
        <v>0</v>
      </c>
      <c r="Q325" s="258">
        <v>0</v>
      </c>
      <c r="R325" s="258">
        <v>0</v>
      </c>
      <c r="S325" s="260">
        <v>3</v>
      </c>
    </row>
    <row r="326" spans="1:19" ht="198" customHeight="1">
      <c r="A326" s="125"/>
      <c r="B326" s="843"/>
      <c r="C326" s="188"/>
      <c r="D326" s="226" t="s">
        <v>561</v>
      </c>
      <c r="E326" s="439" t="s">
        <v>182</v>
      </c>
      <c r="F326" s="1005">
        <v>43580</v>
      </c>
      <c r="G326" s="474" t="s">
        <v>22</v>
      </c>
      <c r="H326" s="311"/>
      <c r="I326" s="311"/>
      <c r="J326" s="311"/>
      <c r="K326" s="311"/>
      <c r="L326" s="311"/>
      <c r="M326" s="291"/>
      <c r="N326" s="291"/>
      <c r="O326" s="322"/>
      <c r="P326" s="290"/>
      <c r="Q326" s="290"/>
      <c r="R326" s="290"/>
      <c r="S326" s="177"/>
    </row>
    <row r="327" spans="1:19" ht="30" customHeight="1">
      <c r="A327" s="125"/>
      <c r="B327" s="843"/>
      <c r="C327" s="1057" t="s">
        <v>320</v>
      </c>
      <c r="D327" s="226"/>
      <c r="E327" s="125"/>
      <c r="F327" s="1005"/>
      <c r="G327" s="189"/>
      <c r="H327" s="312" t="s">
        <v>346</v>
      </c>
      <c r="I327" s="312" t="s">
        <v>562</v>
      </c>
      <c r="J327" s="312" t="s">
        <v>964</v>
      </c>
      <c r="K327" s="312" t="s">
        <v>513</v>
      </c>
      <c r="L327" s="312" t="s">
        <v>278</v>
      </c>
      <c r="M327" s="272">
        <v>41524290</v>
      </c>
      <c r="N327" s="272">
        <v>36891935.91</v>
      </c>
      <c r="O327" s="323">
        <v>4632354.09</v>
      </c>
      <c r="P327" s="250">
        <v>0</v>
      </c>
      <c r="Q327" s="250">
        <v>0</v>
      </c>
      <c r="R327" s="250">
        <v>0</v>
      </c>
      <c r="S327" s="250">
        <v>3</v>
      </c>
    </row>
    <row r="328" spans="1:19" ht="30" customHeight="1" hidden="1">
      <c r="A328" s="125"/>
      <c r="B328" s="844"/>
      <c r="C328" s="1057"/>
      <c r="D328" s="226"/>
      <c r="E328" s="125"/>
      <c r="F328" s="1005"/>
      <c r="G328" s="189"/>
      <c r="H328" s="320"/>
      <c r="I328" s="320"/>
      <c r="J328" s="320"/>
      <c r="K328" s="320"/>
      <c r="L328" s="320"/>
      <c r="M328" s="260"/>
      <c r="N328" s="261"/>
      <c r="O328" s="316"/>
      <c r="P328" s="260"/>
      <c r="Q328" s="260"/>
      <c r="R328" s="260"/>
      <c r="S328" s="260"/>
    </row>
    <row r="329" spans="1:19" ht="30" customHeight="1">
      <c r="A329" s="978">
        <v>703</v>
      </c>
      <c r="B329" s="870" t="s">
        <v>1134</v>
      </c>
      <c r="C329" s="1051" t="s">
        <v>577</v>
      </c>
      <c r="D329" s="166" t="s">
        <v>578</v>
      </c>
      <c r="E329" s="260" t="s">
        <v>182</v>
      </c>
      <c r="F329" s="1043" t="s">
        <v>483</v>
      </c>
      <c r="G329" s="359" t="s">
        <v>579</v>
      </c>
      <c r="H329" s="320" t="s">
        <v>346</v>
      </c>
      <c r="I329" s="320" t="s">
        <v>562</v>
      </c>
      <c r="J329" s="320" t="s">
        <v>580</v>
      </c>
      <c r="K329" s="320" t="s">
        <v>436</v>
      </c>
      <c r="L329" s="320" t="s">
        <v>87</v>
      </c>
      <c r="M329" s="257">
        <f aca="true" t="shared" si="51" ref="M329:R329">SUM(M331)</f>
        <v>7239200</v>
      </c>
      <c r="N329" s="257">
        <f t="shared" si="51"/>
        <v>7219372.61</v>
      </c>
      <c r="O329" s="309">
        <f t="shared" si="51"/>
        <v>10866600</v>
      </c>
      <c r="P329" s="309">
        <f t="shared" si="51"/>
        <v>8616100</v>
      </c>
      <c r="Q329" s="309">
        <f t="shared" si="51"/>
        <v>8616100</v>
      </c>
      <c r="R329" s="309">
        <f t="shared" si="51"/>
        <v>8616100</v>
      </c>
      <c r="S329" s="260"/>
    </row>
    <row r="330" spans="1:19" ht="63" customHeight="1">
      <c r="A330" s="980"/>
      <c r="B330" s="843"/>
      <c r="C330" s="826"/>
      <c r="D330" s="777" t="s">
        <v>581</v>
      </c>
      <c r="E330" s="439" t="s">
        <v>152</v>
      </c>
      <c r="F330" s="473">
        <v>42736</v>
      </c>
      <c r="G330" s="189" t="s">
        <v>22</v>
      </c>
      <c r="H330" s="299"/>
      <c r="I330" s="299"/>
      <c r="J330" s="299"/>
      <c r="K330" s="299"/>
      <c r="L330" s="299"/>
      <c r="M330" s="276"/>
      <c r="N330" s="273"/>
      <c r="O330" s="310"/>
      <c r="P330" s="276"/>
      <c r="Q330" s="276"/>
      <c r="R330" s="357"/>
      <c r="S330" s="125"/>
    </row>
    <row r="331" spans="1:19" ht="30" customHeight="1">
      <c r="A331" s="655"/>
      <c r="B331" s="844"/>
      <c r="C331" s="1054" t="s">
        <v>582</v>
      </c>
      <c r="D331" s="829"/>
      <c r="E331" s="183"/>
      <c r="F331" s="184"/>
      <c r="G331" s="185"/>
      <c r="H331" s="312" t="s">
        <v>346</v>
      </c>
      <c r="I331" s="312" t="s">
        <v>562</v>
      </c>
      <c r="J331" s="312" t="s">
        <v>580</v>
      </c>
      <c r="K331" s="312" t="s">
        <v>436</v>
      </c>
      <c r="L331" s="312" t="s">
        <v>534</v>
      </c>
      <c r="M331" s="250">
        <v>7239200</v>
      </c>
      <c r="N331" s="272">
        <v>7219372.61</v>
      </c>
      <c r="O331" s="250">
        <v>10866600</v>
      </c>
      <c r="P331" s="250">
        <v>8616100</v>
      </c>
      <c r="Q331" s="250">
        <v>8616100</v>
      </c>
      <c r="R331" s="250">
        <v>8616100</v>
      </c>
      <c r="S331" s="250">
        <v>3</v>
      </c>
    </row>
    <row r="332" spans="1:19" ht="30" customHeight="1">
      <c r="A332" s="125">
        <v>703</v>
      </c>
      <c r="B332" s="175" t="s">
        <v>1135</v>
      </c>
      <c r="C332" s="1057" t="s">
        <v>583</v>
      </c>
      <c r="D332" s="226" t="s">
        <v>561</v>
      </c>
      <c r="E332" s="439" t="s">
        <v>182</v>
      </c>
      <c r="F332" s="1005">
        <v>43580</v>
      </c>
      <c r="G332" s="474" t="s">
        <v>22</v>
      </c>
      <c r="H332" s="312" t="s">
        <v>346</v>
      </c>
      <c r="I332" s="312" t="s">
        <v>562</v>
      </c>
      <c r="J332" s="312" t="s">
        <v>584</v>
      </c>
      <c r="K332" s="312" t="s">
        <v>513</v>
      </c>
      <c r="L332" s="312" t="s">
        <v>87</v>
      </c>
      <c r="M332" s="277">
        <f aca="true" t="shared" si="52" ref="M332:R332">M333</f>
        <v>0</v>
      </c>
      <c r="N332" s="277">
        <f t="shared" si="52"/>
        <v>0</v>
      </c>
      <c r="O332" s="277">
        <f t="shared" si="52"/>
        <v>0</v>
      </c>
      <c r="P332" s="277">
        <f t="shared" si="52"/>
        <v>0</v>
      </c>
      <c r="Q332" s="277">
        <f t="shared" si="52"/>
        <v>0</v>
      </c>
      <c r="R332" s="277">
        <f t="shared" si="52"/>
        <v>0</v>
      </c>
      <c r="S332" s="250"/>
    </row>
    <row r="333" spans="1:19" ht="30" customHeight="1">
      <c r="A333" s="177"/>
      <c r="B333" s="179"/>
      <c r="C333" s="1054" t="s">
        <v>320</v>
      </c>
      <c r="D333" s="136"/>
      <c r="E333" s="183"/>
      <c r="F333" s="184"/>
      <c r="G333" s="185"/>
      <c r="H333" s="311" t="s">
        <v>346</v>
      </c>
      <c r="I333" s="311" t="s">
        <v>562</v>
      </c>
      <c r="J333" s="311" t="s">
        <v>584</v>
      </c>
      <c r="K333" s="311" t="s">
        <v>513</v>
      </c>
      <c r="L333" s="311" t="s">
        <v>278</v>
      </c>
      <c r="M333" s="177">
        <v>0</v>
      </c>
      <c r="N333" s="293">
        <v>0</v>
      </c>
      <c r="O333" s="177">
        <v>0</v>
      </c>
      <c r="P333" s="177">
        <v>0</v>
      </c>
      <c r="Q333" s="177">
        <v>0</v>
      </c>
      <c r="R333" s="177">
        <v>0</v>
      </c>
      <c r="S333" s="177">
        <v>3</v>
      </c>
    </row>
    <row r="334" spans="1:19" ht="30" customHeight="1">
      <c r="A334" s="125">
        <v>703</v>
      </c>
      <c r="B334" s="175" t="s">
        <v>1136</v>
      </c>
      <c r="C334" s="1054" t="s">
        <v>585</v>
      </c>
      <c r="D334" s="226" t="s">
        <v>561</v>
      </c>
      <c r="E334" s="439" t="s">
        <v>182</v>
      </c>
      <c r="F334" s="1005">
        <v>43580</v>
      </c>
      <c r="G334" s="474" t="s">
        <v>22</v>
      </c>
      <c r="H334" s="312" t="s">
        <v>346</v>
      </c>
      <c r="I334" s="312" t="s">
        <v>562</v>
      </c>
      <c r="J334" s="312" t="s">
        <v>586</v>
      </c>
      <c r="K334" s="312" t="s">
        <v>513</v>
      </c>
      <c r="L334" s="312" t="s">
        <v>87</v>
      </c>
      <c r="M334" s="277">
        <f aca="true" t="shared" si="53" ref="M334:R334">M335</f>
        <v>0</v>
      </c>
      <c r="N334" s="277">
        <f t="shared" si="53"/>
        <v>0</v>
      </c>
      <c r="O334" s="277">
        <f t="shared" si="53"/>
        <v>0</v>
      </c>
      <c r="P334" s="277">
        <f t="shared" si="53"/>
        <v>0</v>
      </c>
      <c r="Q334" s="277">
        <f t="shared" si="53"/>
        <v>0</v>
      </c>
      <c r="R334" s="277">
        <f t="shared" si="53"/>
        <v>0</v>
      </c>
      <c r="S334" s="250"/>
    </row>
    <row r="335" spans="1:19" ht="30" customHeight="1">
      <c r="A335" s="177"/>
      <c r="B335" s="179"/>
      <c r="C335" s="1054" t="s">
        <v>320</v>
      </c>
      <c r="D335" s="136"/>
      <c r="E335" s="183"/>
      <c r="F335" s="184"/>
      <c r="G335" s="185"/>
      <c r="H335" s="311" t="s">
        <v>346</v>
      </c>
      <c r="I335" s="311" t="s">
        <v>562</v>
      </c>
      <c r="J335" s="312" t="s">
        <v>586</v>
      </c>
      <c r="K335" s="311" t="s">
        <v>513</v>
      </c>
      <c r="L335" s="311" t="s">
        <v>278</v>
      </c>
      <c r="M335" s="177">
        <v>0</v>
      </c>
      <c r="N335" s="293">
        <v>0</v>
      </c>
      <c r="O335" s="177">
        <v>0</v>
      </c>
      <c r="P335" s="177">
        <v>0</v>
      </c>
      <c r="Q335" s="177">
        <v>0</v>
      </c>
      <c r="R335" s="177">
        <v>0</v>
      </c>
      <c r="S335" s="177">
        <v>3</v>
      </c>
    </row>
    <row r="336" spans="1:19" ht="30" customHeight="1">
      <c r="A336" s="125">
        <v>703</v>
      </c>
      <c r="B336" s="175" t="s">
        <v>1137</v>
      </c>
      <c r="C336" s="1054" t="s">
        <v>587</v>
      </c>
      <c r="D336" s="226" t="s">
        <v>588</v>
      </c>
      <c r="E336" s="439" t="s">
        <v>182</v>
      </c>
      <c r="F336" s="473"/>
      <c r="G336" s="474"/>
      <c r="H336" s="312" t="s">
        <v>346</v>
      </c>
      <c r="I336" s="312" t="s">
        <v>562</v>
      </c>
      <c r="J336" s="312" t="s">
        <v>589</v>
      </c>
      <c r="K336" s="312" t="s">
        <v>12</v>
      </c>
      <c r="L336" s="312" t="s">
        <v>87</v>
      </c>
      <c r="M336" s="277">
        <f aca="true" t="shared" si="54" ref="M336:R336">M337</f>
        <v>0</v>
      </c>
      <c r="N336" s="277">
        <f t="shared" si="54"/>
        <v>0</v>
      </c>
      <c r="O336" s="277">
        <f t="shared" si="54"/>
        <v>0</v>
      </c>
      <c r="P336" s="277">
        <f t="shared" si="54"/>
        <v>0</v>
      </c>
      <c r="Q336" s="277">
        <f t="shared" si="54"/>
        <v>0</v>
      </c>
      <c r="R336" s="277">
        <f t="shared" si="54"/>
        <v>0</v>
      </c>
      <c r="S336" s="250"/>
    </row>
    <row r="337" spans="1:19" ht="30" customHeight="1">
      <c r="A337" s="177"/>
      <c r="B337" s="179"/>
      <c r="C337" s="1052" t="s">
        <v>322</v>
      </c>
      <c r="D337" s="136"/>
      <c r="E337" s="183"/>
      <c r="F337" s="184"/>
      <c r="G337" s="185"/>
      <c r="H337" s="311" t="s">
        <v>346</v>
      </c>
      <c r="I337" s="311" t="s">
        <v>562</v>
      </c>
      <c r="J337" s="311" t="s">
        <v>589</v>
      </c>
      <c r="K337" s="311" t="s">
        <v>12</v>
      </c>
      <c r="L337" s="311" t="s">
        <v>281</v>
      </c>
      <c r="M337" s="177">
        <v>0</v>
      </c>
      <c r="N337" s="293">
        <v>0</v>
      </c>
      <c r="O337" s="177">
        <v>0</v>
      </c>
      <c r="P337" s="177">
        <v>0</v>
      </c>
      <c r="Q337" s="177">
        <v>0</v>
      </c>
      <c r="R337" s="177">
        <v>0</v>
      </c>
      <c r="S337" s="177">
        <v>3</v>
      </c>
    </row>
    <row r="338" spans="1:19" ht="48" customHeight="1">
      <c r="A338" s="125">
        <v>703</v>
      </c>
      <c r="B338" s="175" t="s">
        <v>576</v>
      </c>
      <c r="C338" s="1054" t="s">
        <v>590</v>
      </c>
      <c r="D338" s="226" t="s">
        <v>588</v>
      </c>
      <c r="E338" s="439" t="s">
        <v>182</v>
      </c>
      <c r="F338" s="473"/>
      <c r="G338" s="474"/>
      <c r="H338" s="312" t="s">
        <v>346</v>
      </c>
      <c r="I338" s="312" t="s">
        <v>562</v>
      </c>
      <c r="J338" s="312" t="s">
        <v>591</v>
      </c>
      <c r="K338" s="312" t="s">
        <v>12</v>
      </c>
      <c r="L338" s="312" t="s">
        <v>87</v>
      </c>
      <c r="M338" s="277">
        <f aca="true" t="shared" si="55" ref="M338:R338">M339</f>
        <v>0</v>
      </c>
      <c r="N338" s="277">
        <f t="shared" si="55"/>
        <v>0</v>
      </c>
      <c r="O338" s="277">
        <f t="shared" si="55"/>
        <v>0</v>
      </c>
      <c r="P338" s="277">
        <f t="shared" si="55"/>
        <v>0</v>
      </c>
      <c r="Q338" s="277">
        <f>Q339</f>
        <v>0</v>
      </c>
      <c r="R338" s="277">
        <f t="shared" si="55"/>
        <v>0</v>
      </c>
      <c r="S338" s="250"/>
    </row>
    <row r="339" spans="1:19" ht="30" customHeight="1">
      <c r="A339" s="177"/>
      <c r="B339" s="179"/>
      <c r="C339" s="1052" t="s">
        <v>322</v>
      </c>
      <c r="D339" s="136"/>
      <c r="E339" s="183"/>
      <c r="F339" s="184"/>
      <c r="G339" s="185"/>
      <c r="H339" s="312" t="s">
        <v>346</v>
      </c>
      <c r="I339" s="312" t="s">
        <v>562</v>
      </c>
      <c r="J339" s="312" t="s">
        <v>591</v>
      </c>
      <c r="K339" s="311" t="s">
        <v>12</v>
      </c>
      <c r="L339" s="311" t="s">
        <v>281</v>
      </c>
      <c r="M339" s="177">
        <v>0</v>
      </c>
      <c r="N339" s="293">
        <v>0</v>
      </c>
      <c r="O339" s="177">
        <v>0</v>
      </c>
      <c r="P339" s="177">
        <v>0</v>
      </c>
      <c r="Q339" s="177">
        <v>0</v>
      </c>
      <c r="R339" s="177">
        <v>0</v>
      </c>
      <c r="S339" s="177">
        <v>3</v>
      </c>
    </row>
    <row r="340" spans="1:19" ht="30" customHeight="1">
      <c r="A340" s="125">
        <v>703</v>
      </c>
      <c r="B340" s="175" t="s">
        <v>1138</v>
      </c>
      <c r="C340" s="1058" t="s">
        <v>592</v>
      </c>
      <c r="D340" s="226" t="s">
        <v>593</v>
      </c>
      <c r="E340" s="439" t="s">
        <v>182</v>
      </c>
      <c r="F340" s="473">
        <v>42446</v>
      </c>
      <c r="G340" s="189" t="s">
        <v>22</v>
      </c>
      <c r="H340" s="299" t="s">
        <v>346</v>
      </c>
      <c r="I340" s="299" t="s">
        <v>346</v>
      </c>
      <c r="J340" s="299" t="s">
        <v>594</v>
      </c>
      <c r="K340" s="299" t="s">
        <v>87</v>
      </c>
      <c r="L340" s="299" t="s">
        <v>87</v>
      </c>
      <c r="M340" s="276">
        <f aca="true" t="shared" si="56" ref="M340:R340">SUM(M342:M349)</f>
        <v>6193200</v>
      </c>
      <c r="N340" s="273">
        <f t="shared" si="56"/>
        <v>6169535.95</v>
      </c>
      <c r="O340" s="310">
        <f t="shared" si="56"/>
        <v>6604600</v>
      </c>
      <c r="P340" s="276">
        <f t="shared" si="56"/>
        <v>6557500</v>
      </c>
      <c r="Q340" s="276">
        <f t="shared" si="56"/>
        <v>6557500</v>
      </c>
      <c r="R340" s="276">
        <f t="shared" si="56"/>
        <v>6557500</v>
      </c>
      <c r="S340" s="125">
        <v>3</v>
      </c>
    </row>
    <row r="341" spans="1:19" ht="30" customHeight="1">
      <c r="A341" s="125"/>
      <c r="B341" s="175"/>
      <c r="C341" s="1059"/>
      <c r="D341" s="777" t="s">
        <v>595</v>
      </c>
      <c r="E341" s="439" t="s">
        <v>182</v>
      </c>
      <c r="F341" s="473">
        <v>42507</v>
      </c>
      <c r="G341" s="189" t="s">
        <v>22</v>
      </c>
      <c r="H341" s="299"/>
      <c r="I341" s="299"/>
      <c r="J341" s="299"/>
      <c r="K341" s="299"/>
      <c r="L341" s="299"/>
      <c r="M341" s="276"/>
      <c r="N341" s="273"/>
      <c r="O341" s="310"/>
      <c r="P341" s="276"/>
      <c r="Q341" s="276"/>
      <c r="R341" s="276"/>
      <c r="S341" s="276"/>
    </row>
    <row r="342" spans="1:19" ht="30" customHeight="1">
      <c r="A342" s="125"/>
      <c r="B342" s="175"/>
      <c r="C342" s="1054" t="s">
        <v>300</v>
      </c>
      <c r="D342" s="777"/>
      <c r="E342" s="439"/>
      <c r="F342" s="473"/>
      <c r="G342" s="474"/>
      <c r="H342" s="312" t="s">
        <v>346</v>
      </c>
      <c r="I342" s="312" t="s">
        <v>346</v>
      </c>
      <c r="J342" s="312" t="s">
        <v>594</v>
      </c>
      <c r="K342" s="312" t="s">
        <v>28</v>
      </c>
      <c r="L342" s="312" t="s">
        <v>279</v>
      </c>
      <c r="M342" s="250">
        <v>4530490.48</v>
      </c>
      <c r="N342" s="272">
        <v>4517061.74</v>
      </c>
      <c r="O342" s="250">
        <v>4987400</v>
      </c>
      <c r="P342" s="250">
        <v>4951200</v>
      </c>
      <c r="Q342" s="250">
        <v>4951200</v>
      </c>
      <c r="R342" s="250">
        <v>4951200</v>
      </c>
      <c r="S342" s="250">
        <v>3</v>
      </c>
    </row>
    <row r="343" spans="1:19" ht="30" customHeight="1">
      <c r="A343" s="125"/>
      <c r="B343" s="175"/>
      <c r="C343" s="1054" t="s">
        <v>378</v>
      </c>
      <c r="D343" s="777"/>
      <c r="E343" s="439"/>
      <c r="F343" s="473"/>
      <c r="G343" s="474"/>
      <c r="H343" s="312" t="s">
        <v>346</v>
      </c>
      <c r="I343" s="312" t="s">
        <v>346</v>
      </c>
      <c r="J343" s="312" t="s">
        <v>594</v>
      </c>
      <c r="K343" s="312" t="s">
        <v>28</v>
      </c>
      <c r="L343" s="312" t="s">
        <v>845</v>
      </c>
      <c r="M343" s="250">
        <v>13109.52</v>
      </c>
      <c r="N343" s="272">
        <v>13109.52</v>
      </c>
      <c r="O343" s="250">
        <v>0</v>
      </c>
      <c r="P343" s="250">
        <v>0</v>
      </c>
      <c r="Q343" s="250">
        <v>0</v>
      </c>
      <c r="R343" s="250">
        <v>0</v>
      </c>
      <c r="S343" s="250"/>
    </row>
    <row r="344" spans="1:19" ht="30" customHeight="1">
      <c r="A344" s="125"/>
      <c r="B344" s="175"/>
      <c r="C344" s="1054" t="s">
        <v>304</v>
      </c>
      <c r="D344" s="777"/>
      <c r="E344" s="439"/>
      <c r="F344" s="473"/>
      <c r="G344" s="474"/>
      <c r="H344" s="312" t="s">
        <v>346</v>
      </c>
      <c r="I344" s="312" t="s">
        <v>346</v>
      </c>
      <c r="J344" s="312" t="s">
        <v>594</v>
      </c>
      <c r="K344" s="312" t="s">
        <v>50</v>
      </c>
      <c r="L344" s="312" t="s">
        <v>280</v>
      </c>
      <c r="M344" s="250">
        <v>1359600</v>
      </c>
      <c r="N344" s="272">
        <v>1352258.62</v>
      </c>
      <c r="O344" s="250">
        <v>1506200</v>
      </c>
      <c r="P344" s="250">
        <v>1495300</v>
      </c>
      <c r="Q344" s="250">
        <v>1495300</v>
      </c>
      <c r="R344" s="250">
        <v>1495300</v>
      </c>
      <c r="S344" s="250">
        <v>3</v>
      </c>
    </row>
    <row r="345" spans="1:19" ht="30" customHeight="1">
      <c r="A345" s="125"/>
      <c r="B345" s="175"/>
      <c r="C345" s="1052" t="s">
        <v>321</v>
      </c>
      <c r="D345" s="777"/>
      <c r="E345" s="439"/>
      <c r="F345" s="473"/>
      <c r="G345" s="474"/>
      <c r="H345" s="312" t="s">
        <v>346</v>
      </c>
      <c r="I345" s="312" t="s">
        <v>346</v>
      </c>
      <c r="J345" s="312" t="s">
        <v>594</v>
      </c>
      <c r="K345" s="312" t="s">
        <v>12</v>
      </c>
      <c r="L345" s="312" t="s">
        <v>399</v>
      </c>
      <c r="M345" s="250">
        <v>800</v>
      </c>
      <c r="N345" s="272">
        <v>750.57</v>
      </c>
      <c r="O345" s="250">
        <v>0</v>
      </c>
      <c r="P345" s="250">
        <v>0</v>
      </c>
      <c r="Q345" s="250">
        <v>0</v>
      </c>
      <c r="R345" s="250">
        <v>0</v>
      </c>
      <c r="S345" s="250">
        <v>3</v>
      </c>
    </row>
    <row r="346" spans="1:19" ht="30" customHeight="1">
      <c r="A346" s="125"/>
      <c r="B346" s="175"/>
      <c r="C346" s="1052" t="s">
        <v>322</v>
      </c>
      <c r="D346" s="777"/>
      <c r="E346" s="439"/>
      <c r="F346" s="473"/>
      <c r="G346" s="474"/>
      <c r="H346" s="312" t="s">
        <v>346</v>
      </c>
      <c r="I346" s="312" t="s">
        <v>346</v>
      </c>
      <c r="J346" s="312" t="s">
        <v>594</v>
      </c>
      <c r="K346" s="312" t="s">
        <v>12</v>
      </c>
      <c r="L346" s="312" t="s">
        <v>281</v>
      </c>
      <c r="M346" s="250">
        <v>199700</v>
      </c>
      <c r="N346" s="272">
        <v>199645.5</v>
      </c>
      <c r="O346" s="250">
        <v>0</v>
      </c>
      <c r="P346" s="250">
        <v>0</v>
      </c>
      <c r="Q346" s="250">
        <v>0</v>
      </c>
      <c r="R346" s="250">
        <v>0</v>
      </c>
      <c r="S346" s="250">
        <v>3</v>
      </c>
    </row>
    <row r="347" spans="1:19" ht="30" customHeight="1">
      <c r="A347" s="125"/>
      <c r="B347" s="175"/>
      <c r="C347" s="1060" t="s">
        <v>311</v>
      </c>
      <c r="D347" s="777"/>
      <c r="E347" s="439"/>
      <c r="F347" s="473"/>
      <c r="G347" s="474"/>
      <c r="H347" s="312" t="s">
        <v>346</v>
      </c>
      <c r="I347" s="312" t="s">
        <v>346</v>
      </c>
      <c r="J347" s="312" t="s">
        <v>594</v>
      </c>
      <c r="K347" s="312" t="s">
        <v>12</v>
      </c>
      <c r="L347" s="312" t="s">
        <v>401</v>
      </c>
      <c r="M347" s="250">
        <v>66500</v>
      </c>
      <c r="N347" s="272">
        <v>63710</v>
      </c>
      <c r="O347" s="250">
        <v>110500</v>
      </c>
      <c r="P347" s="250">
        <v>110500</v>
      </c>
      <c r="Q347" s="250">
        <v>110500</v>
      </c>
      <c r="R347" s="250">
        <v>110500</v>
      </c>
      <c r="S347" s="250">
        <v>3</v>
      </c>
    </row>
    <row r="348" spans="1:19" ht="30" customHeight="1">
      <c r="A348" s="125"/>
      <c r="B348" s="175"/>
      <c r="C348" s="457" t="s">
        <v>313</v>
      </c>
      <c r="D348" s="777"/>
      <c r="E348" s="439"/>
      <c r="F348" s="473"/>
      <c r="G348" s="474"/>
      <c r="H348" s="312" t="s">
        <v>346</v>
      </c>
      <c r="I348" s="312" t="s">
        <v>346</v>
      </c>
      <c r="J348" s="312" t="s">
        <v>594</v>
      </c>
      <c r="K348" s="312" t="s">
        <v>12</v>
      </c>
      <c r="L348" s="312" t="s">
        <v>278</v>
      </c>
      <c r="M348" s="250">
        <v>23000</v>
      </c>
      <c r="N348" s="272">
        <v>23000</v>
      </c>
      <c r="O348" s="250">
        <v>500</v>
      </c>
      <c r="P348" s="250">
        <v>0</v>
      </c>
      <c r="Q348" s="250">
        <v>0</v>
      </c>
      <c r="R348" s="250">
        <v>0</v>
      </c>
      <c r="S348" s="250">
        <v>3</v>
      </c>
    </row>
    <row r="349" spans="1:19" ht="30" customHeight="1">
      <c r="A349" s="125"/>
      <c r="B349" s="179"/>
      <c r="C349" s="457" t="s">
        <v>1187</v>
      </c>
      <c r="D349" s="829"/>
      <c r="E349" s="183"/>
      <c r="F349" s="184"/>
      <c r="G349" s="185"/>
      <c r="H349" s="312" t="s">
        <v>346</v>
      </c>
      <c r="I349" s="312" t="s">
        <v>346</v>
      </c>
      <c r="J349" s="312" t="s">
        <v>594</v>
      </c>
      <c r="K349" s="312" t="s">
        <v>51</v>
      </c>
      <c r="L349" s="312" t="s">
        <v>395</v>
      </c>
      <c r="M349" s="250">
        <v>0</v>
      </c>
      <c r="N349" s="272">
        <v>0</v>
      </c>
      <c r="O349" s="250">
        <v>0</v>
      </c>
      <c r="P349" s="250">
        <v>500</v>
      </c>
      <c r="Q349" s="250">
        <v>500</v>
      </c>
      <c r="R349" s="250">
        <v>500</v>
      </c>
      <c r="S349" s="250">
        <v>3</v>
      </c>
    </row>
    <row r="350" spans="1:19" ht="92.25" customHeight="1">
      <c r="A350" s="260">
        <v>703</v>
      </c>
      <c r="B350" s="175" t="s">
        <v>1139</v>
      </c>
      <c r="C350" s="188" t="s">
        <v>1188</v>
      </c>
      <c r="D350" s="1061" t="s">
        <v>596</v>
      </c>
      <c r="E350" s="1062" t="s">
        <v>182</v>
      </c>
      <c r="F350" s="1063">
        <v>42736</v>
      </c>
      <c r="G350" s="1015" t="s">
        <v>22</v>
      </c>
      <c r="H350" s="299" t="s">
        <v>346</v>
      </c>
      <c r="I350" s="320" t="s">
        <v>346</v>
      </c>
      <c r="J350" s="320" t="s">
        <v>597</v>
      </c>
      <c r="K350" s="320" t="s">
        <v>87</v>
      </c>
      <c r="L350" s="1064" t="s">
        <v>87</v>
      </c>
      <c r="M350" s="258">
        <f aca="true" t="shared" si="57" ref="M350:R350">SUM(M351:M352)</f>
        <v>371400</v>
      </c>
      <c r="N350" s="258">
        <f t="shared" si="57"/>
        <v>371400</v>
      </c>
      <c r="O350" s="258">
        <f t="shared" si="57"/>
        <v>351000</v>
      </c>
      <c r="P350" s="258">
        <f t="shared" si="57"/>
        <v>362000</v>
      </c>
      <c r="Q350" s="258">
        <f t="shared" si="57"/>
        <v>362000</v>
      </c>
      <c r="R350" s="258">
        <f t="shared" si="57"/>
        <v>362000</v>
      </c>
      <c r="S350" s="258"/>
    </row>
    <row r="351" spans="1:19" s="452" customFormat="1" ht="30" customHeight="1">
      <c r="A351" s="125"/>
      <c r="B351" s="175"/>
      <c r="C351" s="1054" t="s">
        <v>598</v>
      </c>
      <c r="D351" s="777"/>
      <c r="E351" s="1065"/>
      <c r="F351" s="1065"/>
      <c r="G351" s="777"/>
      <c r="H351" s="312" t="s">
        <v>346</v>
      </c>
      <c r="I351" s="312" t="s">
        <v>346</v>
      </c>
      <c r="J351" s="312" t="s">
        <v>597</v>
      </c>
      <c r="K351" s="312" t="s">
        <v>301</v>
      </c>
      <c r="L351" s="312" t="s">
        <v>279</v>
      </c>
      <c r="M351" s="250">
        <v>286181.27</v>
      </c>
      <c r="N351" s="272">
        <v>286181.27</v>
      </c>
      <c r="O351" s="250">
        <v>270000</v>
      </c>
      <c r="P351" s="250">
        <v>278000</v>
      </c>
      <c r="Q351" s="250">
        <v>278000</v>
      </c>
      <c r="R351" s="250">
        <v>278000</v>
      </c>
      <c r="S351" s="177">
        <v>3</v>
      </c>
    </row>
    <row r="352" spans="1:19" s="453" customFormat="1" ht="30" customHeight="1">
      <c r="A352" s="177"/>
      <c r="B352" s="179"/>
      <c r="C352" s="194" t="s">
        <v>599</v>
      </c>
      <c r="D352" s="829"/>
      <c r="E352" s="1066"/>
      <c r="F352" s="1066"/>
      <c r="G352" s="829"/>
      <c r="H352" s="311" t="s">
        <v>346</v>
      </c>
      <c r="I352" s="311" t="s">
        <v>346</v>
      </c>
      <c r="J352" s="311" t="s">
        <v>597</v>
      </c>
      <c r="K352" s="311" t="s">
        <v>305</v>
      </c>
      <c r="L352" s="311" t="s">
        <v>280</v>
      </c>
      <c r="M352" s="177">
        <v>85218.73</v>
      </c>
      <c r="N352" s="293">
        <v>85218.73</v>
      </c>
      <c r="O352" s="177">
        <v>81000</v>
      </c>
      <c r="P352" s="177">
        <v>84000</v>
      </c>
      <c r="Q352" s="177">
        <v>84000</v>
      </c>
      <c r="R352" s="177">
        <v>84000</v>
      </c>
      <c r="S352" s="177">
        <v>3</v>
      </c>
    </row>
    <row r="353" spans="1:19" s="454" customFormat="1" ht="60.75" customHeight="1">
      <c r="A353" s="125">
        <v>703</v>
      </c>
      <c r="B353" s="175" t="s">
        <v>965</v>
      </c>
      <c r="C353" s="186" t="s">
        <v>601</v>
      </c>
      <c r="D353" s="948" t="s">
        <v>602</v>
      </c>
      <c r="E353" s="439" t="s">
        <v>182</v>
      </c>
      <c r="F353" s="182" t="s">
        <v>483</v>
      </c>
      <c r="G353" s="474" t="s">
        <v>22</v>
      </c>
      <c r="H353" s="312" t="s">
        <v>600</v>
      </c>
      <c r="I353" s="312" t="s">
        <v>346</v>
      </c>
      <c r="J353" s="312" t="s">
        <v>603</v>
      </c>
      <c r="K353" s="312" t="s">
        <v>87</v>
      </c>
      <c r="L353" s="312" t="s">
        <v>87</v>
      </c>
      <c r="M353" s="277">
        <f>SUM(M354:M355)</f>
        <v>867700</v>
      </c>
      <c r="N353" s="277">
        <f>SUM(N354:N355)</f>
        <v>867684.4</v>
      </c>
      <c r="O353" s="277">
        <f>O356+O357</f>
        <v>2190000</v>
      </c>
      <c r="P353" s="277">
        <f>P356+P357</f>
        <v>0</v>
      </c>
      <c r="Q353" s="277">
        <f>Q356+Q357</f>
        <v>0</v>
      </c>
      <c r="R353" s="277">
        <f>R356+R357</f>
        <v>0</v>
      </c>
      <c r="S353" s="250"/>
    </row>
    <row r="354" spans="1:19" s="454" customFormat="1" ht="30" customHeight="1">
      <c r="A354" s="125"/>
      <c r="B354" s="175"/>
      <c r="C354" s="485" t="s">
        <v>311</v>
      </c>
      <c r="D354" s="835"/>
      <c r="E354" s="439"/>
      <c r="F354" s="473"/>
      <c r="G354" s="474"/>
      <c r="H354" s="311" t="s">
        <v>600</v>
      </c>
      <c r="I354" s="311" t="s">
        <v>346</v>
      </c>
      <c r="J354" s="311" t="s">
        <v>603</v>
      </c>
      <c r="K354" s="311" t="s">
        <v>12</v>
      </c>
      <c r="L354" s="311" t="s">
        <v>277</v>
      </c>
      <c r="M354" s="177">
        <v>7000</v>
      </c>
      <c r="N354" s="293">
        <v>7000</v>
      </c>
      <c r="O354" s="177"/>
      <c r="P354" s="177"/>
      <c r="Q354" s="177"/>
      <c r="R354" s="177"/>
      <c r="S354" s="177">
        <v>3</v>
      </c>
    </row>
    <row r="355" spans="1:19" s="455" customFormat="1" ht="30" customHeight="1">
      <c r="A355" s="177"/>
      <c r="B355" s="179"/>
      <c r="C355" s="485" t="s">
        <v>320</v>
      </c>
      <c r="D355" s="835"/>
      <c r="E355" s="183"/>
      <c r="F355" s="184"/>
      <c r="G355" s="185"/>
      <c r="H355" s="311" t="s">
        <v>600</v>
      </c>
      <c r="I355" s="311" t="s">
        <v>346</v>
      </c>
      <c r="J355" s="311" t="s">
        <v>603</v>
      </c>
      <c r="K355" s="311" t="s">
        <v>513</v>
      </c>
      <c r="L355" s="311" t="s">
        <v>278</v>
      </c>
      <c r="M355" s="177">
        <v>860700</v>
      </c>
      <c r="N355" s="293">
        <v>860684.4</v>
      </c>
      <c r="O355" s="177"/>
      <c r="P355" s="177"/>
      <c r="Q355" s="177"/>
      <c r="R355" s="177"/>
      <c r="S355" s="177">
        <v>3</v>
      </c>
    </row>
    <row r="356" spans="1:19" s="455" customFormat="1" ht="30" customHeight="1">
      <c r="A356" s="250"/>
      <c r="B356" s="475"/>
      <c r="C356" s="485" t="s">
        <v>311</v>
      </c>
      <c r="D356" s="835"/>
      <c r="E356" s="439"/>
      <c r="F356" s="473"/>
      <c r="G356" s="474"/>
      <c r="H356" s="311" t="s">
        <v>346</v>
      </c>
      <c r="I356" s="311" t="s">
        <v>562</v>
      </c>
      <c r="J356" s="311" t="s">
        <v>603</v>
      </c>
      <c r="K356" s="311" t="s">
        <v>12</v>
      </c>
      <c r="L356" s="311" t="s">
        <v>277</v>
      </c>
      <c r="M356" s="177"/>
      <c r="N356" s="293"/>
      <c r="O356" s="177">
        <v>150000</v>
      </c>
      <c r="P356" s="177"/>
      <c r="Q356" s="177"/>
      <c r="R356" s="177"/>
      <c r="S356" s="177">
        <v>3</v>
      </c>
    </row>
    <row r="357" spans="1:19" s="455" customFormat="1" ht="47.25" customHeight="1">
      <c r="A357" s="250"/>
      <c r="B357" s="475"/>
      <c r="C357" s="485" t="s">
        <v>320</v>
      </c>
      <c r="D357" s="826"/>
      <c r="E357" s="183"/>
      <c r="F357" s="184"/>
      <c r="G357" s="185"/>
      <c r="H357" s="311" t="s">
        <v>346</v>
      </c>
      <c r="I357" s="311" t="s">
        <v>562</v>
      </c>
      <c r="J357" s="311" t="s">
        <v>603</v>
      </c>
      <c r="K357" s="311" t="s">
        <v>513</v>
      </c>
      <c r="L357" s="311" t="s">
        <v>278</v>
      </c>
      <c r="M357" s="177"/>
      <c r="N357" s="293"/>
      <c r="O357" s="177">
        <v>2040000</v>
      </c>
      <c r="P357" s="177"/>
      <c r="Q357" s="177"/>
      <c r="R357" s="177"/>
      <c r="S357" s="177">
        <v>3</v>
      </c>
    </row>
    <row r="358" spans="1:19" s="455" customFormat="1" ht="47.25" customHeight="1">
      <c r="A358" s="125">
        <v>703</v>
      </c>
      <c r="B358" s="175" t="s">
        <v>1140</v>
      </c>
      <c r="C358" s="186" t="s">
        <v>604</v>
      </c>
      <c r="D358" s="166" t="s">
        <v>602</v>
      </c>
      <c r="E358" s="439" t="s">
        <v>182</v>
      </c>
      <c r="F358" s="182" t="s">
        <v>483</v>
      </c>
      <c r="G358" s="474" t="s">
        <v>22</v>
      </c>
      <c r="H358" s="312" t="s">
        <v>346</v>
      </c>
      <c r="I358" s="312" t="s">
        <v>562</v>
      </c>
      <c r="J358" s="312" t="s">
        <v>605</v>
      </c>
      <c r="K358" s="312" t="s">
        <v>12</v>
      </c>
      <c r="L358" s="312" t="s">
        <v>87</v>
      </c>
      <c r="M358" s="277">
        <f aca="true" t="shared" si="58" ref="M358:R358">M359</f>
        <v>0</v>
      </c>
      <c r="N358" s="277">
        <f t="shared" si="58"/>
        <v>0</v>
      </c>
      <c r="O358" s="277">
        <f t="shared" si="58"/>
        <v>3291900</v>
      </c>
      <c r="P358" s="277">
        <f t="shared" si="58"/>
        <v>0</v>
      </c>
      <c r="Q358" s="277">
        <f t="shared" si="58"/>
        <v>0</v>
      </c>
      <c r="R358" s="277">
        <f t="shared" si="58"/>
        <v>0</v>
      </c>
      <c r="S358" s="250"/>
    </row>
    <row r="359" spans="1:19" s="455" customFormat="1" ht="30" customHeight="1">
      <c r="A359" s="177"/>
      <c r="B359" s="179"/>
      <c r="C359" s="485" t="s">
        <v>311</v>
      </c>
      <c r="D359" s="136"/>
      <c r="E359" s="183"/>
      <c r="F359" s="184"/>
      <c r="G359" s="185"/>
      <c r="H359" s="312" t="s">
        <v>600</v>
      </c>
      <c r="I359" s="312" t="s">
        <v>346</v>
      </c>
      <c r="J359" s="312" t="s">
        <v>605</v>
      </c>
      <c r="K359" s="311" t="s">
        <v>12</v>
      </c>
      <c r="L359" s="311" t="s">
        <v>401</v>
      </c>
      <c r="M359" s="177">
        <v>0</v>
      </c>
      <c r="N359" s="293">
        <v>0</v>
      </c>
      <c r="O359" s="177">
        <v>3291900</v>
      </c>
      <c r="P359" s="177">
        <v>0</v>
      </c>
      <c r="Q359" s="177">
        <v>0</v>
      </c>
      <c r="R359" s="177">
        <v>0</v>
      </c>
      <c r="S359" s="177">
        <v>3</v>
      </c>
    </row>
    <row r="360" spans="1:19" s="455" customFormat="1" ht="30" customHeight="1">
      <c r="A360" s="125">
        <v>703</v>
      </c>
      <c r="B360" s="175" t="s">
        <v>1141</v>
      </c>
      <c r="C360" s="186" t="s">
        <v>606</v>
      </c>
      <c r="D360" s="226" t="s">
        <v>607</v>
      </c>
      <c r="E360" s="439" t="s">
        <v>182</v>
      </c>
      <c r="F360" s="1067"/>
      <c r="G360" s="473"/>
      <c r="H360" s="312" t="s">
        <v>600</v>
      </c>
      <c r="I360" s="312" t="s">
        <v>346</v>
      </c>
      <c r="J360" s="312" t="s">
        <v>608</v>
      </c>
      <c r="K360" s="312" t="s">
        <v>12</v>
      </c>
      <c r="L360" s="312" t="s">
        <v>87</v>
      </c>
      <c r="M360" s="277">
        <f aca="true" t="shared" si="59" ref="M360:R360">M361</f>
        <v>0</v>
      </c>
      <c r="N360" s="277">
        <f t="shared" si="59"/>
        <v>0</v>
      </c>
      <c r="O360" s="277">
        <f t="shared" si="59"/>
        <v>0</v>
      </c>
      <c r="P360" s="277">
        <f t="shared" si="59"/>
        <v>0</v>
      </c>
      <c r="Q360" s="277">
        <f t="shared" si="59"/>
        <v>0</v>
      </c>
      <c r="R360" s="277">
        <f t="shared" si="59"/>
        <v>0</v>
      </c>
      <c r="S360" s="250"/>
    </row>
    <row r="361" spans="1:19" s="455" customFormat="1" ht="30" customHeight="1">
      <c r="A361" s="125"/>
      <c r="B361" s="179"/>
      <c r="C361" s="485" t="s">
        <v>609</v>
      </c>
      <c r="D361" s="136"/>
      <c r="E361" s="183"/>
      <c r="F361" s="184"/>
      <c r="G361" s="185"/>
      <c r="H361" s="312" t="s">
        <v>600</v>
      </c>
      <c r="I361" s="312" t="s">
        <v>346</v>
      </c>
      <c r="J361" s="312" t="s">
        <v>608</v>
      </c>
      <c r="K361" s="299" t="s">
        <v>12</v>
      </c>
      <c r="L361" s="299" t="s">
        <v>277</v>
      </c>
      <c r="M361" s="125">
        <v>0</v>
      </c>
      <c r="N361" s="292">
        <v>0</v>
      </c>
      <c r="O361" s="125">
        <v>0</v>
      </c>
      <c r="P361" s="125">
        <v>0</v>
      </c>
      <c r="Q361" s="125">
        <v>0</v>
      </c>
      <c r="R361" s="125">
        <v>0</v>
      </c>
      <c r="S361" s="125">
        <v>3</v>
      </c>
    </row>
    <row r="362" spans="1:19" ht="163.5" customHeight="1">
      <c r="A362" s="978">
        <v>703</v>
      </c>
      <c r="B362" s="178" t="s">
        <v>966</v>
      </c>
      <c r="C362" s="835" t="s">
        <v>610</v>
      </c>
      <c r="D362" s="1068" t="s">
        <v>357</v>
      </c>
      <c r="E362" s="175" t="s">
        <v>182</v>
      </c>
      <c r="F362" s="193" t="s">
        <v>483</v>
      </c>
      <c r="G362" s="182" t="s">
        <v>22</v>
      </c>
      <c r="H362" s="650" t="s">
        <v>1</v>
      </c>
      <c r="I362" s="650" t="s">
        <v>1</v>
      </c>
      <c r="J362" s="650" t="s">
        <v>43</v>
      </c>
      <c r="K362" s="649" t="s">
        <v>12</v>
      </c>
      <c r="L362" s="649" t="s">
        <v>87</v>
      </c>
      <c r="M362" s="724">
        <f>SUM(M364:M364)</f>
        <v>10000</v>
      </c>
      <c r="N362" s="724">
        <f>SUM(N364:N364)</f>
        <v>10000</v>
      </c>
      <c r="O362" s="305"/>
      <c r="P362" s="305"/>
      <c r="Q362" s="305"/>
      <c r="R362" s="305"/>
      <c r="S362" s="1069"/>
    </row>
    <row r="363" spans="1:19" ht="199.5" customHeight="1">
      <c r="A363" s="980"/>
      <c r="B363" s="175"/>
      <c r="C363" s="826"/>
      <c r="D363" s="987" t="s">
        <v>1118</v>
      </c>
      <c r="E363" s="175"/>
      <c r="F363" s="193"/>
      <c r="G363" s="182"/>
      <c r="H363" s="1056"/>
      <c r="I363" s="1056"/>
      <c r="J363" s="1056"/>
      <c r="K363" s="1056"/>
      <c r="L363" s="1056"/>
      <c r="M363" s="725"/>
      <c r="N363" s="725"/>
      <c r="O363" s="403">
        <f>O364</f>
        <v>50000</v>
      </c>
      <c r="P363" s="403">
        <f>P364</f>
        <v>50000</v>
      </c>
      <c r="Q363" s="403">
        <f>Q364</f>
        <v>50000</v>
      </c>
      <c r="R363" s="403">
        <f>R364</f>
        <v>50000</v>
      </c>
      <c r="S363" s="1070"/>
    </row>
    <row r="364" spans="1:19" s="456" customFormat="1" ht="30" customHeight="1">
      <c r="A364" s="655"/>
      <c r="B364" s="179"/>
      <c r="C364" s="194" t="s">
        <v>361</v>
      </c>
      <c r="D364" s="143"/>
      <c r="E364" s="179"/>
      <c r="F364" s="478"/>
      <c r="G364" s="192"/>
      <c r="H364" s="382" t="s">
        <v>1</v>
      </c>
      <c r="I364" s="382" t="s">
        <v>1</v>
      </c>
      <c r="J364" s="382" t="s">
        <v>43</v>
      </c>
      <c r="K364" s="382" t="s">
        <v>12</v>
      </c>
      <c r="L364" s="382" t="s">
        <v>400</v>
      </c>
      <c r="M364" s="283">
        <v>10000</v>
      </c>
      <c r="N364" s="294">
        <v>10000</v>
      </c>
      <c r="O364" s="282">
        <v>50000</v>
      </c>
      <c r="P364" s="283">
        <v>50000</v>
      </c>
      <c r="Q364" s="283">
        <v>50000</v>
      </c>
      <c r="R364" s="283">
        <v>50000</v>
      </c>
      <c r="S364" s="1071" t="s">
        <v>341</v>
      </c>
    </row>
    <row r="365" spans="1:19" ht="199.5" customHeight="1">
      <c r="A365" s="125">
        <v>703</v>
      </c>
      <c r="B365" s="175" t="s">
        <v>967</v>
      </c>
      <c r="C365" s="194" t="s">
        <v>139</v>
      </c>
      <c r="D365" s="987" t="s">
        <v>1118</v>
      </c>
      <c r="E365" s="175" t="s">
        <v>182</v>
      </c>
      <c r="F365" s="193" t="s">
        <v>483</v>
      </c>
      <c r="G365" s="182" t="s">
        <v>22</v>
      </c>
      <c r="H365" s="382" t="s">
        <v>1</v>
      </c>
      <c r="I365" s="382" t="s">
        <v>1</v>
      </c>
      <c r="J365" s="382" t="s">
        <v>44</v>
      </c>
      <c r="K365" s="382" t="s">
        <v>12</v>
      </c>
      <c r="L365" s="382" t="s">
        <v>87</v>
      </c>
      <c r="M365" s="313">
        <f aca="true" t="shared" si="60" ref="M365:R365">M366</f>
        <v>0</v>
      </c>
      <c r="N365" s="313">
        <f t="shared" si="60"/>
        <v>0</v>
      </c>
      <c r="O365" s="313">
        <f t="shared" si="60"/>
        <v>20000</v>
      </c>
      <c r="P365" s="313">
        <f t="shared" si="60"/>
        <v>20000</v>
      </c>
      <c r="Q365" s="313">
        <f t="shared" si="60"/>
        <v>20000</v>
      </c>
      <c r="R365" s="313">
        <f t="shared" si="60"/>
        <v>20000</v>
      </c>
      <c r="S365" s="1071"/>
    </row>
    <row r="366" spans="1:19" ht="30" customHeight="1">
      <c r="A366" s="177"/>
      <c r="B366" s="179"/>
      <c r="C366" s="457" t="s">
        <v>611</v>
      </c>
      <c r="D366" s="489"/>
      <c r="E366" s="179"/>
      <c r="F366" s="478"/>
      <c r="G366" s="190"/>
      <c r="H366" s="382" t="s">
        <v>1</v>
      </c>
      <c r="I366" s="382" t="s">
        <v>1</v>
      </c>
      <c r="J366" s="382" t="s">
        <v>44</v>
      </c>
      <c r="K366" s="382" t="s">
        <v>12</v>
      </c>
      <c r="L366" s="382" t="s">
        <v>612</v>
      </c>
      <c r="M366" s="283">
        <v>0</v>
      </c>
      <c r="N366" s="294">
        <v>0</v>
      </c>
      <c r="O366" s="282">
        <v>20000</v>
      </c>
      <c r="P366" s="283">
        <v>20000</v>
      </c>
      <c r="Q366" s="283">
        <v>20000</v>
      </c>
      <c r="R366" s="283">
        <v>20000</v>
      </c>
      <c r="S366" s="1071" t="s">
        <v>341</v>
      </c>
    </row>
    <row r="367" spans="1:19" ht="199.5" customHeight="1">
      <c r="A367" s="125">
        <v>703</v>
      </c>
      <c r="B367" s="175" t="s">
        <v>968</v>
      </c>
      <c r="C367" s="194" t="s">
        <v>613</v>
      </c>
      <c r="D367" s="987" t="s">
        <v>1118</v>
      </c>
      <c r="E367" s="175" t="s">
        <v>182</v>
      </c>
      <c r="F367" s="193" t="s">
        <v>483</v>
      </c>
      <c r="G367" s="182" t="s">
        <v>22</v>
      </c>
      <c r="H367" s="382" t="s">
        <v>1</v>
      </c>
      <c r="I367" s="382" t="s">
        <v>1</v>
      </c>
      <c r="J367" s="382" t="s">
        <v>614</v>
      </c>
      <c r="K367" s="382" t="s">
        <v>12</v>
      </c>
      <c r="L367" s="382" t="s">
        <v>87</v>
      </c>
      <c r="M367" s="313">
        <f aca="true" t="shared" si="61" ref="M367:R367">M368</f>
        <v>0</v>
      </c>
      <c r="N367" s="313">
        <f t="shared" si="61"/>
        <v>0</v>
      </c>
      <c r="O367" s="313">
        <f t="shared" si="61"/>
        <v>25000</v>
      </c>
      <c r="P367" s="313">
        <f t="shared" si="61"/>
        <v>25000</v>
      </c>
      <c r="Q367" s="313">
        <f t="shared" si="61"/>
        <v>25000</v>
      </c>
      <c r="R367" s="313">
        <f t="shared" si="61"/>
        <v>25000</v>
      </c>
      <c r="S367" s="1071"/>
    </row>
    <row r="368" spans="1:19" ht="30" customHeight="1">
      <c r="A368" s="177"/>
      <c r="B368" s="179"/>
      <c r="C368" s="457" t="s">
        <v>611</v>
      </c>
      <c r="D368" s="489"/>
      <c r="E368" s="179"/>
      <c r="F368" s="478"/>
      <c r="G368" s="190"/>
      <c r="H368" s="382" t="s">
        <v>1</v>
      </c>
      <c r="I368" s="382" t="s">
        <v>1</v>
      </c>
      <c r="J368" s="382" t="s">
        <v>614</v>
      </c>
      <c r="K368" s="382" t="s">
        <v>12</v>
      </c>
      <c r="L368" s="382" t="s">
        <v>612</v>
      </c>
      <c r="M368" s="283">
        <v>0</v>
      </c>
      <c r="N368" s="294">
        <v>0</v>
      </c>
      <c r="O368" s="282">
        <v>25000</v>
      </c>
      <c r="P368" s="283">
        <v>25000</v>
      </c>
      <c r="Q368" s="283">
        <v>25000</v>
      </c>
      <c r="R368" s="283">
        <v>25000</v>
      </c>
      <c r="S368" s="1071" t="s">
        <v>341</v>
      </c>
    </row>
    <row r="369" spans="1:19" ht="199.5" customHeight="1">
      <c r="A369" s="125">
        <v>703</v>
      </c>
      <c r="B369" s="175" t="s">
        <v>969</v>
      </c>
      <c r="C369" s="194" t="s">
        <v>615</v>
      </c>
      <c r="D369" s="987" t="s">
        <v>1118</v>
      </c>
      <c r="E369" s="175" t="s">
        <v>182</v>
      </c>
      <c r="F369" s="193" t="s">
        <v>483</v>
      </c>
      <c r="G369" s="182" t="s">
        <v>22</v>
      </c>
      <c r="H369" s="382" t="s">
        <v>1</v>
      </c>
      <c r="I369" s="382" t="s">
        <v>1</v>
      </c>
      <c r="J369" s="382" t="s">
        <v>59</v>
      </c>
      <c r="K369" s="382" t="s">
        <v>12</v>
      </c>
      <c r="L369" s="382" t="s">
        <v>87</v>
      </c>
      <c r="M369" s="313">
        <f aca="true" t="shared" si="62" ref="M369:R369">M370</f>
        <v>0</v>
      </c>
      <c r="N369" s="313">
        <f t="shared" si="62"/>
        <v>0</v>
      </c>
      <c r="O369" s="313">
        <f t="shared" si="62"/>
        <v>25000</v>
      </c>
      <c r="P369" s="313">
        <f t="shared" si="62"/>
        <v>25000</v>
      </c>
      <c r="Q369" s="313">
        <f t="shared" si="62"/>
        <v>25000</v>
      </c>
      <c r="R369" s="313">
        <f t="shared" si="62"/>
        <v>25000</v>
      </c>
      <c r="S369" s="1071"/>
    </row>
    <row r="370" spans="1:19" ht="30" customHeight="1">
      <c r="A370" s="125"/>
      <c r="B370" s="175"/>
      <c r="C370" s="457" t="s">
        <v>611</v>
      </c>
      <c r="D370" s="143"/>
      <c r="E370" s="175"/>
      <c r="F370" s="193"/>
      <c r="G370" s="174"/>
      <c r="H370" s="382" t="s">
        <v>1</v>
      </c>
      <c r="I370" s="382" t="s">
        <v>1</v>
      </c>
      <c r="J370" s="382" t="s">
        <v>59</v>
      </c>
      <c r="K370" s="382" t="s">
        <v>12</v>
      </c>
      <c r="L370" s="382" t="s">
        <v>612</v>
      </c>
      <c r="M370" s="283">
        <v>0</v>
      </c>
      <c r="N370" s="294">
        <v>0</v>
      </c>
      <c r="O370" s="282">
        <v>25000</v>
      </c>
      <c r="P370" s="283">
        <v>25000</v>
      </c>
      <c r="Q370" s="283">
        <v>25000</v>
      </c>
      <c r="R370" s="283">
        <v>25000</v>
      </c>
      <c r="S370" s="1071" t="s">
        <v>341</v>
      </c>
    </row>
    <row r="371" spans="1:19" ht="30" customHeight="1">
      <c r="A371" s="260">
        <v>703</v>
      </c>
      <c r="B371" s="178" t="s">
        <v>1142</v>
      </c>
      <c r="C371" s="476" t="s">
        <v>617</v>
      </c>
      <c r="D371" s="968" t="s">
        <v>618</v>
      </c>
      <c r="E371" s="870" t="s">
        <v>182</v>
      </c>
      <c r="F371" s="979">
        <v>42736</v>
      </c>
      <c r="G371" s="726" t="s">
        <v>22</v>
      </c>
      <c r="H371" s="320" t="s">
        <v>25</v>
      </c>
      <c r="I371" s="320" t="s">
        <v>4</v>
      </c>
      <c r="J371" s="320" t="s">
        <v>619</v>
      </c>
      <c r="K371" s="320" t="s">
        <v>87</v>
      </c>
      <c r="L371" s="320" t="s">
        <v>87</v>
      </c>
      <c r="M371" s="262">
        <f aca="true" t="shared" si="63" ref="M371:R371">SUM(M372:M373)</f>
        <v>5056900</v>
      </c>
      <c r="N371" s="262">
        <f t="shared" si="63"/>
        <v>5054322.04</v>
      </c>
      <c r="O371" s="257">
        <f t="shared" si="63"/>
        <v>5342700</v>
      </c>
      <c r="P371" s="258">
        <f t="shared" si="63"/>
        <v>5754400</v>
      </c>
      <c r="Q371" s="258">
        <f t="shared" si="63"/>
        <v>5754400</v>
      </c>
      <c r="R371" s="258">
        <f t="shared" si="63"/>
        <v>5754400</v>
      </c>
      <c r="S371" s="260"/>
    </row>
    <row r="372" spans="1:19" ht="30" customHeight="1">
      <c r="A372" s="974"/>
      <c r="B372" s="843"/>
      <c r="C372" s="457" t="s">
        <v>311</v>
      </c>
      <c r="D372" s="960"/>
      <c r="E372" s="843"/>
      <c r="F372" s="971"/>
      <c r="G372" s="643"/>
      <c r="H372" s="312" t="s">
        <v>25</v>
      </c>
      <c r="I372" s="312" t="s">
        <v>4</v>
      </c>
      <c r="J372" s="312" t="s">
        <v>619</v>
      </c>
      <c r="K372" s="312" t="s">
        <v>12</v>
      </c>
      <c r="L372" s="250">
        <v>226</v>
      </c>
      <c r="M372" s="250">
        <v>50000</v>
      </c>
      <c r="N372" s="272">
        <v>47495.98</v>
      </c>
      <c r="O372" s="250">
        <v>52900</v>
      </c>
      <c r="P372" s="250">
        <v>57000</v>
      </c>
      <c r="Q372" s="250">
        <v>57000</v>
      </c>
      <c r="R372" s="250">
        <v>57000</v>
      </c>
      <c r="S372" s="250">
        <v>3</v>
      </c>
    </row>
    <row r="373" spans="1:19" ht="30" customHeight="1">
      <c r="A373" s="995"/>
      <c r="B373" s="844"/>
      <c r="C373" s="457" t="s">
        <v>620</v>
      </c>
      <c r="D373" s="966"/>
      <c r="E373" s="844"/>
      <c r="F373" s="981"/>
      <c r="G373" s="644"/>
      <c r="H373" s="312" t="s">
        <v>25</v>
      </c>
      <c r="I373" s="312" t="s">
        <v>4</v>
      </c>
      <c r="J373" s="312" t="s">
        <v>619</v>
      </c>
      <c r="K373" s="312" t="s">
        <v>621</v>
      </c>
      <c r="L373" s="250">
        <v>264</v>
      </c>
      <c r="M373" s="250">
        <v>5006900</v>
      </c>
      <c r="N373" s="272">
        <v>5006826.06</v>
      </c>
      <c r="O373" s="250">
        <v>5289800</v>
      </c>
      <c r="P373" s="250">
        <v>5697400</v>
      </c>
      <c r="Q373" s="250">
        <v>5697400</v>
      </c>
      <c r="R373" s="250">
        <v>5697400</v>
      </c>
      <c r="S373" s="250"/>
    </row>
    <row r="374" spans="1:19" ht="45" customHeight="1">
      <c r="A374" s="174">
        <v>703</v>
      </c>
      <c r="B374" s="175" t="s">
        <v>1143</v>
      </c>
      <c r="C374" s="476" t="s">
        <v>622</v>
      </c>
      <c r="D374" s="983" t="s">
        <v>623</v>
      </c>
      <c r="E374" s="178" t="s">
        <v>182</v>
      </c>
      <c r="F374" s="969">
        <v>40302</v>
      </c>
      <c r="G374" s="229" t="s">
        <v>22</v>
      </c>
      <c r="H374" s="299" t="s">
        <v>25</v>
      </c>
      <c r="I374" s="299" t="s">
        <v>24</v>
      </c>
      <c r="J374" s="299" t="s">
        <v>624</v>
      </c>
      <c r="K374" s="299" t="s">
        <v>625</v>
      </c>
      <c r="L374" s="299" t="s">
        <v>87</v>
      </c>
      <c r="M374" s="230">
        <f aca="true" t="shared" si="64" ref="M374:R374">SUM(M375)</f>
        <v>1800</v>
      </c>
      <c r="N374" s="314">
        <f t="shared" si="64"/>
        <v>41.6</v>
      </c>
      <c r="O374" s="314">
        <f t="shared" si="64"/>
        <v>1800</v>
      </c>
      <c r="P374" s="314">
        <f t="shared" si="64"/>
        <v>1800</v>
      </c>
      <c r="Q374" s="314">
        <f t="shared" si="64"/>
        <v>1800</v>
      </c>
      <c r="R374" s="314">
        <f t="shared" si="64"/>
        <v>1800</v>
      </c>
      <c r="S374" s="174"/>
    </row>
    <row r="375" spans="1:19" ht="30" customHeight="1">
      <c r="A375" s="190"/>
      <c r="B375" s="179"/>
      <c r="C375" s="486" t="s">
        <v>626</v>
      </c>
      <c r="D375" s="984"/>
      <c r="E375" s="179"/>
      <c r="F375" s="478"/>
      <c r="G375" s="190"/>
      <c r="H375" s="312" t="s">
        <v>25</v>
      </c>
      <c r="I375" s="312" t="s">
        <v>24</v>
      </c>
      <c r="J375" s="312" t="s">
        <v>624</v>
      </c>
      <c r="K375" s="312" t="s">
        <v>625</v>
      </c>
      <c r="L375" s="312" t="s">
        <v>10</v>
      </c>
      <c r="M375" s="187">
        <v>1800</v>
      </c>
      <c r="N375" s="294">
        <v>41.6</v>
      </c>
      <c r="O375" s="315">
        <v>1800</v>
      </c>
      <c r="P375" s="187">
        <v>1800</v>
      </c>
      <c r="Q375" s="187">
        <v>1800</v>
      </c>
      <c r="R375" s="187">
        <v>1800</v>
      </c>
      <c r="S375" s="187">
        <v>3</v>
      </c>
    </row>
    <row r="376" spans="1:19" ht="30" customHeight="1">
      <c r="A376" s="260">
        <v>703</v>
      </c>
      <c r="B376" s="178" t="s">
        <v>1144</v>
      </c>
      <c r="C376" s="476" t="s">
        <v>628</v>
      </c>
      <c r="D376" s="968" t="s">
        <v>629</v>
      </c>
      <c r="E376" s="175" t="s">
        <v>182</v>
      </c>
      <c r="F376" s="193">
        <v>39448</v>
      </c>
      <c r="G376" s="174" t="s">
        <v>22</v>
      </c>
      <c r="H376" s="299" t="s">
        <v>25</v>
      </c>
      <c r="I376" s="299" t="s">
        <v>24</v>
      </c>
      <c r="J376" s="299" t="s">
        <v>630</v>
      </c>
      <c r="K376" s="299" t="s">
        <v>631</v>
      </c>
      <c r="L376" s="299" t="s">
        <v>87</v>
      </c>
      <c r="M376" s="230">
        <f aca="true" t="shared" si="65" ref="M376:R376">M377</f>
        <v>82800</v>
      </c>
      <c r="N376" s="314">
        <f t="shared" si="65"/>
        <v>82800</v>
      </c>
      <c r="O376" s="314">
        <f t="shared" si="65"/>
        <v>82800</v>
      </c>
      <c r="P376" s="314">
        <f t="shared" si="65"/>
        <v>82800</v>
      </c>
      <c r="Q376" s="314">
        <f t="shared" si="65"/>
        <v>82800</v>
      </c>
      <c r="R376" s="314">
        <f t="shared" si="65"/>
        <v>82800</v>
      </c>
      <c r="S376" s="174"/>
    </row>
    <row r="377" spans="1:19" ht="30" customHeight="1">
      <c r="A377" s="177"/>
      <c r="B377" s="179"/>
      <c r="C377" s="486" t="s">
        <v>632</v>
      </c>
      <c r="D377" s="826"/>
      <c r="E377" s="177"/>
      <c r="F377" s="191"/>
      <c r="G377" s="192"/>
      <c r="H377" s="312" t="s">
        <v>25</v>
      </c>
      <c r="I377" s="312" t="s">
        <v>24</v>
      </c>
      <c r="J377" s="312" t="s">
        <v>630</v>
      </c>
      <c r="K377" s="312" t="s">
        <v>631</v>
      </c>
      <c r="L377" s="250">
        <v>262</v>
      </c>
      <c r="M377" s="187">
        <v>82800</v>
      </c>
      <c r="N377" s="294">
        <v>82800</v>
      </c>
      <c r="O377" s="315">
        <v>82800</v>
      </c>
      <c r="P377" s="187">
        <v>82800</v>
      </c>
      <c r="Q377" s="187">
        <v>82800</v>
      </c>
      <c r="R377" s="187">
        <v>82800</v>
      </c>
      <c r="S377" s="187">
        <v>3</v>
      </c>
    </row>
    <row r="378" spans="1:19" ht="96" customHeight="1">
      <c r="A378" s="125">
        <v>703</v>
      </c>
      <c r="B378" s="175" t="s">
        <v>1145</v>
      </c>
      <c r="C378" s="1072" t="s">
        <v>633</v>
      </c>
      <c r="D378" s="987" t="s">
        <v>634</v>
      </c>
      <c r="E378" s="178" t="s">
        <v>182</v>
      </c>
      <c r="F378" s="969">
        <v>41358</v>
      </c>
      <c r="G378" s="229" t="s">
        <v>22</v>
      </c>
      <c r="H378" s="320" t="s">
        <v>25</v>
      </c>
      <c r="I378" s="320" t="s">
        <v>24</v>
      </c>
      <c r="J378" s="320" t="s">
        <v>635</v>
      </c>
      <c r="K378" s="320" t="s">
        <v>636</v>
      </c>
      <c r="L378" s="320" t="s">
        <v>87</v>
      </c>
      <c r="M378" s="258">
        <f aca="true" t="shared" si="66" ref="M378:R378">M379</f>
        <v>0</v>
      </c>
      <c r="N378" s="258">
        <f t="shared" si="66"/>
        <v>0</v>
      </c>
      <c r="O378" s="257">
        <f t="shared" si="66"/>
        <v>664704</v>
      </c>
      <c r="P378" s="258">
        <f>P379</f>
        <v>0</v>
      </c>
      <c r="Q378" s="258">
        <f t="shared" si="66"/>
        <v>0</v>
      </c>
      <c r="R378" s="258">
        <f t="shared" si="66"/>
        <v>0</v>
      </c>
      <c r="S378" s="260"/>
    </row>
    <row r="379" spans="1:19" ht="30" customHeight="1">
      <c r="A379" s="177"/>
      <c r="B379" s="179"/>
      <c r="C379" s="486" t="s">
        <v>632</v>
      </c>
      <c r="D379" s="489"/>
      <c r="E379" s="179"/>
      <c r="F379" s="478"/>
      <c r="G379" s="190"/>
      <c r="H379" s="312" t="s">
        <v>25</v>
      </c>
      <c r="I379" s="312" t="s">
        <v>24</v>
      </c>
      <c r="J379" s="312" t="s">
        <v>635</v>
      </c>
      <c r="K379" s="312" t="s">
        <v>636</v>
      </c>
      <c r="L379" s="250">
        <v>262</v>
      </c>
      <c r="M379" s="250">
        <v>0</v>
      </c>
      <c r="N379" s="272">
        <v>0</v>
      </c>
      <c r="O379" s="323">
        <v>664704</v>
      </c>
      <c r="P379" s="250">
        <v>0</v>
      </c>
      <c r="Q379" s="250">
        <v>0</v>
      </c>
      <c r="R379" s="250">
        <v>0</v>
      </c>
      <c r="S379" s="250">
        <v>3</v>
      </c>
    </row>
    <row r="380" spans="1:19" ht="69.75" customHeight="1">
      <c r="A380" s="125">
        <v>703</v>
      </c>
      <c r="B380" s="175" t="s">
        <v>1146</v>
      </c>
      <c r="C380" s="1073" t="s">
        <v>637</v>
      </c>
      <c r="D380" s="987" t="s">
        <v>634</v>
      </c>
      <c r="E380" s="178" t="s">
        <v>182</v>
      </c>
      <c r="F380" s="969">
        <v>41358</v>
      </c>
      <c r="G380" s="229" t="s">
        <v>22</v>
      </c>
      <c r="H380" s="311" t="s">
        <v>25</v>
      </c>
      <c r="I380" s="311" t="s">
        <v>24</v>
      </c>
      <c r="J380" s="311" t="s">
        <v>638</v>
      </c>
      <c r="K380" s="312" t="s">
        <v>636</v>
      </c>
      <c r="L380" s="312" t="s">
        <v>87</v>
      </c>
      <c r="M380" s="277">
        <f aca="true" t="shared" si="67" ref="M380:R380">M381</f>
        <v>0</v>
      </c>
      <c r="N380" s="277">
        <f t="shared" si="67"/>
        <v>0</v>
      </c>
      <c r="O380" s="277">
        <f t="shared" si="67"/>
        <v>0</v>
      </c>
      <c r="P380" s="277">
        <f t="shared" si="67"/>
        <v>0</v>
      </c>
      <c r="Q380" s="277">
        <f t="shared" si="67"/>
        <v>0</v>
      </c>
      <c r="R380" s="277">
        <f t="shared" si="67"/>
        <v>0</v>
      </c>
      <c r="S380" s="250"/>
    </row>
    <row r="381" spans="1:19" ht="30" customHeight="1">
      <c r="A381" s="177"/>
      <c r="B381" s="179"/>
      <c r="C381" s="486" t="s">
        <v>632</v>
      </c>
      <c r="D381" s="489"/>
      <c r="E381" s="179"/>
      <c r="F381" s="478"/>
      <c r="G381" s="190"/>
      <c r="H381" s="311" t="s">
        <v>25</v>
      </c>
      <c r="I381" s="311" t="s">
        <v>24</v>
      </c>
      <c r="J381" s="311" t="s">
        <v>638</v>
      </c>
      <c r="K381" s="312" t="s">
        <v>636</v>
      </c>
      <c r="L381" s="177">
        <v>262</v>
      </c>
      <c r="M381" s="177">
        <v>0</v>
      </c>
      <c r="N381" s="293">
        <v>0</v>
      </c>
      <c r="O381" s="472">
        <v>0</v>
      </c>
      <c r="P381" s="177">
        <v>0</v>
      </c>
      <c r="Q381" s="177">
        <v>0</v>
      </c>
      <c r="R381" s="177">
        <v>0</v>
      </c>
      <c r="S381" s="177">
        <v>3</v>
      </c>
    </row>
    <row r="382" spans="1:19" ht="30" customHeight="1">
      <c r="A382" s="125">
        <v>703</v>
      </c>
      <c r="B382" s="175" t="s">
        <v>1147</v>
      </c>
      <c r="C382" s="1052" t="s">
        <v>639</v>
      </c>
      <c r="D382" s="780" t="s">
        <v>640</v>
      </c>
      <c r="E382" s="843" t="s">
        <v>182</v>
      </c>
      <c r="F382" s="971" t="s">
        <v>483</v>
      </c>
      <c r="G382" s="174" t="s">
        <v>22</v>
      </c>
      <c r="H382" s="311" t="s">
        <v>25</v>
      </c>
      <c r="I382" s="311" t="s">
        <v>24</v>
      </c>
      <c r="J382" s="311" t="s">
        <v>641</v>
      </c>
      <c r="K382" s="299" t="s">
        <v>636</v>
      </c>
      <c r="L382" s="299" t="s">
        <v>87</v>
      </c>
      <c r="M382" s="276">
        <f aca="true" t="shared" si="68" ref="M382:R382">M383</f>
        <v>887300</v>
      </c>
      <c r="N382" s="276">
        <f t="shared" si="68"/>
        <v>887220</v>
      </c>
      <c r="O382" s="276">
        <f t="shared" si="68"/>
        <v>887200</v>
      </c>
      <c r="P382" s="276">
        <f t="shared" si="68"/>
        <v>709800</v>
      </c>
      <c r="Q382" s="276">
        <f t="shared" si="68"/>
        <v>1002700</v>
      </c>
      <c r="R382" s="276">
        <f t="shared" si="68"/>
        <v>1266400</v>
      </c>
      <c r="S382" s="276"/>
    </row>
    <row r="383" spans="1:19" ht="30" customHeight="1">
      <c r="A383" s="177"/>
      <c r="B383" s="179"/>
      <c r="C383" s="486" t="s">
        <v>642</v>
      </c>
      <c r="D383" s="984"/>
      <c r="E383" s="844"/>
      <c r="F383" s="981"/>
      <c r="G383" s="190"/>
      <c r="H383" s="311" t="s">
        <v>25</v>
      </c>
      <c r="I383" s="311" t="s">
        <v>24</v>
      </c>
      <c r="J383" s="312" t="s">
        <v>641</v>
      </c>
      <c r="K383" s="320" t="s">
        <v>636</v>
      </c>
      <c r="L383" s="260">
        <v>262</v>
      </c>
      <c r="M383" s="260">
        <v>887300</v>
      </c>
      <c r="N383" s="261">
        <v>887220</v>
      </c>
      <c r="O383" s="316">
        <v>887200</v>
      </c>
      <c r="P383" s="260">
        <v>709800</v>
      </c>
      <c r="Q383" s="260">
        <v>1002700</v>
      </c>
      <c r="R383" s="260">
        <v>1266400</v>
      </c>
      <c r="S383" s="260">
        <v>3</v>
      </c>
    </row>
    <row r="384" spans="1:19" ht="30" customHeight="1">
      <c r="A384" s="978">
        <v>703</v>
      </c>
      <c r="B384" s="870" t="s">
        <v>1148</v>
      </c>
      <c r="C384" s="1074" t="s">
        <v>643</v>
      </c>
      <c r="D384" s="987" t="s">
        <v>644</v>
      </c>
      <c r="E384" s="870" t="s">
        <v>182</v>
      </c>
      <c r="F384" s="979">
        <v>41640</v>
      </c>
      <c r="G384" s="174" t="s">
        <v>645</v>
      </c>
      <c r="H384" s="312" t="s">
        <v>25</v>
      </c>
      <c r="I384" s="312" t="s">
        <v>24</v>
      </c>
      <c r="J384" s="312" t="s">
        <v>646</v>
      </c>
      <c r="K384" s="320" t="s">
        <v>636</v>
      </c>
      <c r="L384" s="320" t="s">
        <v>87</v>
      </c>
      <c r="M384" s="258">
        <f aca="true" t="shared" si="69" ref="M384:R384">M385</f>
        <v>2677600</v>
      </c>
      <c r="N384" s="300">
        <f t="shared" si="69"/>
        <v>2677600</v>
      </c>
      <c r="O384" s="300">
        <f t="shared" si="69"/>
        <v>1244300</v>
      </c>
      <c r="P384" s="300">
        <f t="shared" si="69"/>
        <v>1876100</v>
      </c>
      <c r="Q384" s="300">
        <f t="shared" si="69"/>
        <v>2749600</v>
      </c>
      <c r="R384" s="300">
        <f t="shared" si="69"/>
        <v>2829000</v>
      </c>
      <c r="S384" s="258"/>
    </row>
    <row r="385" spans="1:19" ht="30" customHeight="1">
      <c r="A385" s="655"/>
      <c r="B385" s="844"/>
      <c r="C385" s="486" t="s">
        <v>632</v>
      </c>
      <c r="D385" s="489"/>
      <c r="E385" s="844"/>
      <c r="F385" s="981"/>
      <c r="G385" s="190"/>
      <c r="H385" s="311" t="s">
        <v>25</v>
      </c>
      <c r="I385" s="311" t="s">
        <v>24</v>
      </c>
      <c r="J385" s="311" t="s">
        <v>646</v>
      </c>
      <c r="K385" s="320" t="s">
        <v>636</v>
      </c>
      <c r="L385" s="260">
        <v>262</v>
      </c>
      <c r="M385" s="260">
        <v>2677600</v>
      </c>
      <c r="N385" s="317">
        <v>2677600</v>
      </c>
      <c r="O385" s="317">
        <v>1244300</v>
      </c>
      <c r="P385" s="317">
        <v>1876100</v>
      </c>
      <c r="Q385" s="317">
        <v>2749600</v>
      </c>
      <c r="R385" s="317">
        <v>2829000</v>
      </c>
      <c r="S385" s="260">
        <v>3</v>
      </c>
    </row>
    <row r="386" spans="1:19" ht="30" customHeight="1">
      <c r="A386" s="978">
        <v>703</v>
      </c>
      <c r="B386" s="1075" t="s">
        <v>1149</v>
      </c>
      <c r="C386" s="1074" t="s">
        <v>643</v>
      </c>
      <c r="D386" s="987" t="s">
        <v>647</v>
      </c>
      <c r="E386" s="870" t="s">
        <v>182</v>
      </c>
      <c r="F386" s="979" t="s">
        <v>483</v>
      </c>
      <c r="G386" s="174" t="s">
        <v>579</v>
      </c>
      <c r="H386" s="312" t="s">
        <v>25</v>
      </c>
      <c r="I386" s="312" t="s">
        <v>24</v>
      </c>
      <c r="J386" s="312" t="s">
        <v>648</v>
      </c>
      <c r="K386" s="320" t="s">
        <v>636</v>
      </c>
      <c r="L386" s="320" t="s">
        <v>87</v>
      </c>
      <c r="M386" s="258">
        <f aca="true" t="shared" si="70" ref="M386:R386">M387</f>
        <v>472400</v>
      </c>
      <c r="N386" s="258">
        <f t="shared" si="70"/>
        <v>472400</v>
      </c>
      <c r="O386" s="258">
        <f t="shared" si="70"/>
        <v>330800</v>
      </c>
      <c r="P386" s="258">
        <f t="shared" si="70"/>
        <v>496200</v>
      </c>
      <c r="Q386" s="258">
        <f t="shared" si="70"/>
        <v>731000</v>
      </c>
      <c r="R386" s="258">
        <f t="shared" si="70"/>
        <v>752100</v>
      </c>
      <c r="S386" s="258"/>
    </row>
    <row r="387" spans="1:19" ht="30" customHeight="1">
      <c r="A387" s="655"/>
      <c r="B387" s="1076"/>
      <c r="C387" s="486" t="s">
        <v>626</v>
      </c>
      <c r="D387" s="489"/>
      <c r="E387" s="844"/>
      <c r="F387" s="981"/>
      <c r="G387" s="190"/>
      <c r="H387" s="311" t="s">
        <v>25</v>
      </c>
      <c r="I387" s="311" t="s">
        <v>24</v>
      </c>
      <c r="J387" s="311" t="s">
        <v>648</v>
      </c>
      <c r="K387" s="312" t="s">
        <v>636</v>
      </c>
      <c r="L387" s="250">
        <v>262</v>
      </c>
      <c r="M387" s="260">
        <v>472400</v>
      </c>
      <c r="N387" s="261">
        <v>472400</v>
      </c>
      <c r="O387" s="260">
        <v>330800</v>
      </c>
      <c r="P387" s="260">
        <v>496200</v>
      </c>
      <c r="Q387" s="260">
        <v>731000</v>
      </c>
      <c r="R387" s="260">
        <v>752100</v>
      </c>
      <c r="S387" s="260">
        <v>3</v>
      </c>
    </row>
    <row r="388" spans="1:19" ht="30" customHeight="1">
      <c r="A388" s="229">
        <v>703</v>
      </c>
      <c r="B388" s="870" t="s">
        <v>1150</v>
      </c>
      <c r="C388" s="476" t="s">
        <v>622</v>
      </c>
      <c r="D388" s="983" t="s">
        <v>649</v>
      </c>
      <c r="E388" s="175" t="s">
        <v>182</v>
      </c>
      <c r="F388" s="193">
        <v>40302</v>
      </c>
      <c r="G388" s="174" t="s">
        <v>22</v>
      </c>
      <c r="H388" s="299" t="s">
        <v>25</v>
      </c>
      <c r="I388" s="299" t="s">
        <v>24</v>
      </c>
      <c r="J388" s="299" t="s">
        <v>650</v>
      </c>
      <c r="K388" s="299" t="s">
        <v>625</v>
      </c>
      <c r="L388" s="299" t="s">
        <v>87</v>
      </c>
      <c r="M388" s="227">
        <f aca="true" t="shared" si="71" ref="M388:R388">M389</f>
        <v>8500</v>
      </c>
      <c r="N388" s="227">
        <f t="shared" si="71"/>
        <v>790.4</v>
      </c>
      <c r="O388" s="227">
        <f t="shared" si="71"/>
        <v>4300</v>
      </c>
      <c r="P388" s="227">
        <f t="shared" si="71"/>
        <v>1000</v>
      </c>
      <c r="Q388" s="227">
        <f t="shared" si="71"/>
        <v>1000</v>
      </c>
      <c r="R388" s="227">
        <f t="shared" si="71"/>
        <v>1000</v>
      </c>
      <c r="S388" s="229"/>
    </row>
    <row r="389" spans="1:19" ht="30" customHeight="1">
      <c r="A389" s="1014"/>
      <c r="B389" s="847"/>
      <c r="C389" s="486" t="s">
        <v>632</v>
      </c>
      <c r="D389" s="984"/>
      <c r="E389" s="170"/>
      <c r="F389" s="170"/>
      <c r="G389" s="170"/>
      <c r="H389" s="320" t="s">
        <v>25</v>
      </c>
      <c r="I389" s="320" t="s">
        <v>24</v>
      </c>
      <c r="J389" s="320" t="s">
        <v>650</v>
      </c>
      <c r="K389" s="320" t="s">
        <v>625</v>
      </c>
      <c r="L389" s="320" t="s">
        <v>10</v>
      </c>
      <c r="M389" s="229">
        <v>8500</v>
      </c>
      <c r="N389" s="318">
        <v>790.4</v>
      </c>
      <c r="O389" s="319">
        <v>4300</v>
      </c>
      <c r="P389" s="229">
        <v>1000</v>
      </c>
      <c r="Q389" s="229">
        <v>1000</v>
      </c>
      <c r="R389" s="229">
        <v>1000</v>
      </c>
      <c r="S389" s="229">
        <v>3</v>
      </c>
    </row>
    <row r="390" spans="1:19" s="367" customFormat="1" ht="59.25" customHeight="1">
      <c r="A390" s="260">
        <v>703</v>
      </c>
      <c r="B390" s="178" t="s">
        <v>1151</v>
      </c>
      <c r="C390" s="982" t="s">
        <v>651</v>
      </c>
      <c r="D390" s="188" t="s">
        <v>970</v>
      </c>
      <c r="E390" s="125" t="s">
        <v>182</v>
      </c>
      <c r="F390" s="189" t="s">
        <v>259</v>
      </c>
      <c r="G390" s="182" t="s">
        <v>22</v>
      </c>
      <c r="H390" s="320" t="s">
        <v>25</v>
      </c>
      <c r="I390" s="320" t="s">
        <v>3</v>
      </c>
      <c r="J390" s="320" t="s">
        <v>653</v>
      </c>
      <c r="K390" s="320" t="s">
        <v>636</v>
      </c>
      <c r="L390" s="320" t="s">
        <v>87</v>
      </c>
      <c r="M390" s="258">
        <f aca="true" t="shared" si="72" ref="M390:R390">SUM(M391:M391)</f>
        <v>5382600</v>
      </c>
      <c r="N390" s="258">
        <f t="shared" si="72"/>
        <v>5382468</v>
      </c>
      <c r="O390" s="258">
        <f t="shared" si="72"/>
        <v>3433400</v>
      </c>
      <c r="P390" s="258">
        <f t="shared" si="72"/>
        <v>2741300</v>
      </c>
      <c r="Q390" s="258">
        <f t="shared" si="72"/>
        <v>3492100</v>
      </c>
      <c r="R390" s="258">
        <f t="shared" si="72"/>
        <v>4558000</v>
      </c>
      <c r="S390" s="260"/>
    </row>
    <row r="391" spans="1:19" s="367" customFormat="1" ht="30" customHeight="1">
      <c r="A391" s="177"/>
      <c r="B391" s="179"/>
      <c r="C391" s="486" t="s">
        <v>626</v>
      </c>
      <c r="D391" s="190"/>
      <c r="E391" s="177"/>
      <c r="F391" s="191"/>
      <c r="G391" s="192"/>
      <c r="H391" s="320" t="s">
        <v>25</v>
      </c>
      <c r="I391" s="320" t="s">
        <v>3</v>
      </c>
      <c r="J391" s="312" t="s">
        <v>653</v>
      </c>
      <c r="K391" s="320" t="s">
        <v>636</v>
      </c>
      <c r="L391" s="260">
        <v>262</v>
      </c>
      <c r="M391" s="260">
        <v>5382600</v>
      </c>
      <c r="N391" s="261">
        <v>5382468</v>
      </c>
      <c r="O391" s="260">
        <v>3433400</v>
      </c>
      <c r="P391" s="260">
        <v>2741300</v>
      </c>
      <c r="Q391" s="260">
        <v>3492100</v>
      </c>
      <c r="R391" s="260">
        <v>4558000</v>
      </c>
      <c r="S391" s="260">
        <v>3</v>
      </c>
    </row>
    <row r="392" spans="1:19" s="367" customFormat="1" ht="80.25" customHeight="1">
      <c r="A392" s="125">
        <v>703</v>
      </c>
      <c r="B392" s="178" t="s">
        <v>627</v>
      </c>
      <c r="C392" s="321" t="s">
        <v>637</v>
      </c>
      <c r="D392" s="987" t="s">
        <v>634</v>
      </c>
      <c r="E392" s="178" t="s">
        <v>182</v>
      </c>
      <c r="F392" s="969">
        <v>41358</v>
      </c>
      <c r="G392" s="229" t="s">
        <v>22</v>
      </c>
      <c r="H392" s="320" t="s">
        <v>25</v>
      </c>
      <c r="I392" s="320" t="s">
        <v>24</v>
      </c>
      <c r="J392" s="311" t="s">
        <v>971</v>
      </c>
      <c r="K392" s="320" t="s">
        <v>636</v>
      </c>
      <c r="L392" s="260">
        <v>0</v>
      </c>
      <c r="M392" s="258">
        <v>1411000</v>
      </c>
      <c r="N392" s="262">
        <f>N393</f>
        <v>1329408</v>
      </c>
      <c r="O392" s="262">
        <f>O393</f>
        <v>0</v>
      </c>
      <c r="P392" s="262">
        <f>P393</f>
        <v>664704</v>
      </c>
      <c r="Q392" s="262">
        <f>Q393</f>
        <v>0</v>
      </c>
      <c r="R392" s="262">
        <f>R393</f>
        <v>0</v>
      </c>
      <c r="S392" s="258"/>
    </row>
    <row r="393" spans="1:19" s="367" customFormat="1" ht="30" customHeight="1">
      <c r="A393" s="125"/>
      <c r="B393" s="175"/>
      <c r="C393" s="486" t="s">
        <v>632</v>
      </c>
      <c r="D393" s="187"/>
      <c r="E393" s="250"/>
      <c r="F393" s="1077"/>
      <c r="G393" s="1078"/>
      <c r="H393" s="312" t="s">
        <v>25</v>
      </c>
      <c r="I393" s="320" t="s">
        <v>24</v>
      </c>
      <c r="J393" s="311" t="s">
        <v>971</v>
      </c>
      <c r="K393" s="320" t="s">
        <v>636</v>
      </c>
      <c r="L393" s="260">
        <v>262</v>
      </c>
      <c r="M393" s="260">
        <v>1411000</v>
      </c>
      <c r="N393" s="261">
        <v>1329408</v>
      </c>
      <c r="O393" s="260">
        <v>0</v>
      </c>
      <c r="P393" s="260">
        <v>664704</v>
      </c>
      <c r="Q393" s="260">
        <v>0</v>
      </c>
      <c r="R393" s="260">
        <v>0</v>
      </c>
      <c r="S393" s="260">
        <v>3</v>
      </c>
    </row>
    <row r="394" spans="1:19" s="367" customFormat="1" ht="73.5" customHeight="1">
      <c r="A394" s="260">
        <v>703</v>
      </c>
      <c r="B394" s="178" t="s">
        <v>972</v>
      </c>
      <c r="C394" s="982" t="s">
        <v>651</v>
      </c>
      <c r="D394" s="143" t="s">
        <v>647</v>
      </c>
      <c r="E394" s="175" t="s">
        <v>182</v>
      </c>
      <c r="F394" s="193" t="s">
        <v>483</v>
      </c>
      <c r="G394" s="174" t="s">
        <v>579</v>
      </c>
      <c r="H394" s="299" t="s">
        <v>25</v>
      </c>
      <c r="I394" s="320" t="s">
        <v>3</v>
      </c>
      <c r="J394" s="299" t="s">
        <v>653</v>
      </c>
      <c r="K394" s="320" t="s">
        <v>636</v>
      </c>
      <c r="L394" s="320" t="s">
        <v>87</v>
      </c>
      <c r="M394" s="258">
        <f aca="true" t="shared" si="73" ref="M394:R394">M396</f>
        <v>0</v>
      </c>
      <c r="N394" s="258">
        <f t="shared" si="73"/>
        <v>0</v>
      </c>
      <c r="O394" s="258">
        <f t="shared" si="73"/>
        <v>1397300</v>
      </c>
      <c r="P394" s="258">
        <f t="shared" si="73"/>
        <v>2291400</v>
      </c>
      <c r="Q394" s="258">
        <f t="shared" si="73"/>
        <v>999300</v>
      </c>
      <c r="R394" s="258">
        <f t="shared" si="73"/>
        <v>1285000</v>
      </c>
      <c r="S394" s="260"/>
    </row>
    <row r="395" spans="1:19" s="367" customFormat="1" ht="30" customHeight="1">
      <c r="A395" s="125"/>
      <c r="B395" s="175"/>
      <c r="C395" s="476"/>
      <c r="D395" s="188" t="s">
        <v>970</v>
      </c>
      <c r="E395" s="125" t="s">
        <v>182</v>
      </c>
      <c r="F395" s="189" t="s">
        <v>259</v>
      </c>
      <c r="G395" s="182" t="s">
        <v>22</v>
      </c>
      <c r="H395" s="311"/>
      <c r="I395" s="311"/>
      <c r="J395" s="311"/>
      <c r="K395" s="311"/>
      <c r="L395" s="311"/>
      <c r="M395" s="290"/>
      <c r="N395" s="291"/>
      <c r="O395" s="322"/>
      <c r="P395" s="290"/>
      <c r="Q395" s="290"/>
      <c r="R395" s="290"/>
      <c r="S395" s="177"/>
    </row>
    <row r="396" spans="1:19" s="367" customFormat="1" ht="30" customHeight="1">
      <c r="A396" s="177"/>
      <c r="B396" s="179"/>
      <c r="C396" s="321" t="s">
        <v>626</v>
      </c>
      <c r="D396" s="194"/>
      <c r="E396" s="177"/>
      <c r="F396" s="191"/>
      <c r="G396" s="195"/>
      <c r="H396" s="312" t="s">
        <v>25</v>
      </c>
      <c r="I396" s="312" t="s">
        <v>3</v>
      </c>
      <c r="J396" s="311" t="s">
        <v>653</v>
      </c>
      <c r="K396" s="312" t="s">
        <v>636</v>
      </c>
      <c r="L396" s="250">
        <v>262</v>
      </c>
      <c r="M396" s="250">
        <v>0</v>
      </c>
      <c r="N396" s="272">
        <v>0</v>
      </c>
      <c r="O396" s="250">
        <v>1397300</v>
      </c>
      <c r="P396" s="250">
        <v>2291400</v>
      </c>
      <c r="Q396" s="250">
        <v>999300</v>
      </c>
      <c r="R396" s="250">
        <v>1285000</v>
      </c>
      <c r="S396" s="250">
        <v>3</v>
      </c>
    </row>
    <row r="397" spans="1:19" ht="30" customHeight="1">
      <c r="A397" s="978">
        <v>703</v>
      </c>
      <c r="B397" s="870" t="s">
        <v>973</v>
      </c>
      <c r="C397" s="948" t="s">
        <v>654</v>
      </c>
      <c r="D397" s="188" t="s">
        <v>970</v>
      </c>
      <c r="E397" s="125" t="s">
        <v>182</v>
      </c>
      <c r="F397" s="189" t="s">
        <v>652</v>
      </c>
      <c r="G397" s="182" t="s">
        <v>22</v>
      </c>
      <c r="H397" s="299" t="s">
        <v>25</v>
      </c>
      <c r="I397" s="299" t="s">
        <v>24</v>
      </c>
      <c r="J397" s="299" t="s">
        <v>655</v>
      </c>
      <c r="K397" s="299" t="s">
        <v>636</v>
      </c>
      <c r="L397" s="299" t="s">
        <v>87</v>
      </c>
      <c r="M397" s="310">
        <v>0</v>
      </c>
      <c r="N397" s="273">
        <v>0</v>
      </c>
      <c r="O397" s="276">
        <f>SUM(O399)</f>
        <v>37000</v>
      </c>
      <c r="P397" s="276">
        <f>SUM(P399)</f>
        <v>37000</v>
      </c>
      <c r="Q397" s="276">
        <f>SUM(Q399)</f>
        <v>37000</v>
      </c>
      <c r="R397" s="276">
        <f>SUM(R399)</f>
        <v>37000</v>
      </c>
      <c r="S397" s="125"/>
    </row>
    <row r="398" spans="1:19" ht="30" customHeight="1">
      <c r="A398" s="980"/>
      <c r="B398" s="843"/>
      <c r="C398" s="826"/>
      <c r="D398" s="948" t="s">
        <v>656</v>
      </c>
      <c r="E398" s="978" t="s">
        <v>182</v>
      </c>
      <c r="F398" s="1079">
        <v>41275</v>
      </c>
      <c r="G398" s="649" t="s">
        <v>657</v>
      </c>
      <c r="H398" s="299"/>
      <c r="I398" s="299"/>
      <c r="J398" s="299"/>
      <c r="K398" s="299"/>
      <c r="L398" s="299"/>
      <c r="M398" s="310"/>
      <c r="N398" s="273"/>
      <c r="O398" s="310"/>
      <c r="P398" s="276"/>
      <c r="Q398" s="276"/>
      <c r="R398" s="276"/>
      <c r="S398" s="125"/>
    </row>
    <row r="399" spans="1:19" ht="30" customHeight="1">
      <c r="A399" s="177"/>
      <c r="B399" s="179"/>
      <c r="C399" s="486" t="s">
        <v>632</v>
      </c>
      <c r="D399" s="826"/>
      <c r="E399" s="655"/>
      <c r="F399" s="1055"/>
      <c r="G399" s="650"/>
      <c r="H399" s="320" t="s">
        <v>25</v>
      </c>
      <c r="I399" s="320" t="s">
        <v>24</v>
      </c>
      <c r="J399" s="320" t="s">
        <v>655</v>
      </c>
      <c r="K399" s="320" t="s">
        <v>636</v>
      </c>
      <c r="L399" s="320" t="s">
        <v>10</v>
      </c>
      <c r="M399" s="260">
        <v>0</v>
      </c>
      <c r="N399" s="261">
        <v>0</v>
      </c>
      <c r="O399" s="316">
        <v>37000</v>
      </c>
      <c r="P399" s="260">
        <v>37000</v>
      </c>
      <c r="Q399" s="260">
        <v>37000</v>
      </c>
      <c r="R399" s="260">
        <v>37000</v>
      </c>
      <c r="S399" s="260">
        <v>3</v>
      </c>
    </row>
    <row r="400" spans="1:19" ht="30" customHeight="1">
      <c r="A400" s="125">
        <v>703</v>
      </c>
      <c r="B400" s="178" t="s">
        <v>1152</v>
      </c>
      <c r="C400" s="321" t="s">
        <v>658</v>
      </c>
      <c r="D400" s="1051" t="s">
        <v>659</v>
      </c>
      <c r="E400" s="175" t="s">
        <v>182</v>
      </c>
      <c r="F400" s="193" t="s">
        <v>483</v>
      </c>
      <c r="G400" s="229" t="s">
        <v>22</v>
      </c>
      <c r="H400" s="320" t="s">
        <v>25</v>
      </c>
      <c r="I400" s="320" t="s">
        <v>24</v>
      </c>
      <c r="J400" s="320" t="s">
        <v>660</v>
      </c>
      <c r="K400" s="320" t="s">
        <v>631</v>
      </c>
      <c r="L400" s="320" t="s">
        <v>87</v>
      </c>
      <c r="M400" s="258">
        <f aca="true" t="shared" si="74" ref="M400:R400">M401</f>
        <v>260000</v>
      </c>
      <c r="N400" s="258">
        <f t="shared" si="74"/>
        <v>260000</v>
      </c>
      <c r="O400" s="258">
        <f t="shared" si="74"/>
        <v>260000</v>
      </c>
      <c r="P400" s="258">
        <f t="shared" si="74"/>
        <v>260000</v>
      </c>
      <c r="Q400" s="258">
        <f t="shared" si="74"/>
        <v>260000</v>
      </c>
      <c r="R400" s="258">
        <f t="shared" si="74"/>
        <v>260000</v>
      </c>
      <c r="S400" s="260"/>
    </row>
    <row r="401" spans="1:19" ht="30" customHeight="1">
      <c r="A401" s="1080"/>
      <c r="B401" s="1081"/>
      <c r="C401" s="486" t="s">
        <v>632</v>
      </c>
      <c r="D401" s="835"/>
      <c r="E401" s="177"/>
      <c r="F401" s="191"/>
      <c r="G401" s="195"/>
      <c r="H401" s="312" t="s">
        <v>25</v>
      </c>
      <c r="I401" s="312" t="s">
        <v>24</v>
      </c>
      <c r="J401" s="312" t="s">
        <v>660</v>
      </c>
      <c r="K401" s="312" t="s">
        <v>631</v>
      </c>
      <c r="L401" s="312" t="s">
        <v>10</v>
      </c>
      <c r="M401" s="250">
        <v>260000</v>
      </c>
      <c r="N401" s="272">
        <v>260000</v>
      </c>
      <c r="O401" s="323">
        <v>260000</v>
      </c>
      <c r="P401" s="250">
        <v>260000</v>
      </c>
      <c r="Q401" s="250">
        <v>260000</v>
      </c>
      <c r="R401" s="250">
        <v>260000</v>
      </c>
      <c r="S401" s="250">
        <v>3</v>
      </c>
    </row>
    <row r="402" spans="1:19" ht="30" customHeight="1">
      <c r="A402" s="125">
        <v>703</v>
      </c>
      <c r="B402" s="178" t="s">
        <v>1153</v>
      </c>
      <c r="C402" s="1073" t="s">
        <v>661</v>
      </c>
      <c r="D402" s="948" t="s">
        <v>662</v>
      </c>
      <c r="E402" s="125" t="s">
        <v>182</v>
      </c>
      <c r="F402" s="1082" t="s">
        <v>483</v>
      </c>
      <c r="G402" s="189" t="s">
        <v>22</v>
      </c>
      <c r="H402" s="311" t="s">
        <v>25</v>
      </c>
      <c r="I402" s="311" t="s">
        <v>24</v>
      </c>
      <c r="J402" s="311" t="s">
        <v>352</v>
      </c>
      <c r="K402" s="311" t="s">
        <v>663</v>
      </c>
      <c r="L402" s="311" t="s">
        <v>87</v>
      </c>
      <c r="M402" s="277">
        <f aca="true" t="shared" si="75" ref="M402:R402">M403</f>
        <v>220000</v>
      </c>
      <c r="N402" s="277">
        <f t="shared" si="75"/>
        <v>210000</v>
      </c>
      <c r="O402" s="277">
        <f t="shared" si="75"/>
        <v>0</v>
      </c>
      <c r="P402" s="277">
        <f t="shared" si="75"/>
        <v>0</v>
      </c>
      <c r="Q402" s="277">
        <f t="shared" si="75"/>
        <v>0</v>
      </c>
      <c r="R402" s="277">
        <f t="shared" si="75"/>
        <v>0</v>
      </c>
      <c r="S402" s="250"/>
    </row>
    <row r="403" spans="1:19" ht="30" customHeight="1">
      <c r="A403" s="177"/>
      <c r="B403" s="179"/>
      <c r="C403" s="486" t="s">
        <v>632</v>
      </c>
      <c r="D403" s="826"/>
      <c r="E403" s="177"/>
      <c r="F403" s="1083"/>
      <c r="G403" s="195"/>
      <c r="H403" s="311" t="s">
        <v>25</v>
      </c>
      <c r="I403" s="311" t="s">
        <v>24</v>
      </c>
      <c r="J403" s="311" t="s">
        <v>352</v>
      </c>
      <c r="K403" s="311" t="s">
        <v>13</v>
      </c>
      <c r="L403" s="311" t="s">
        <v>10</v>
      </c>
      <c r="M403" s="250">
        <v>220000</v>
      </c>
      <c r="N403" s="250">
        <v>210000</v>
      </c>
      <c r="O403" s="250">
        <v>0</v>
      </c>
      <c r="P403" s="250">
        <v>0</v>
      </c>
      <c r="Q403" s="250">
        <v>0</v>
      </c>
      <c r="R403" s="250">
        <v>0</v>
      </c>
      <c r="S403" s="250">
        <v>3</v>
      </c>
    </row>
    <row r="404" spans="1:19" ht="30" customHeight="1">
      <c r="A404" s="125">
        <v>703</v>
      </c>
      <c r="B404" s="175" t="s">
        <v>1154</v>
      </c>
      <c r="C404" s="1084" t="s">
        <v>664</v>
      </c>
      <c r="D404" s="968" t="s">
        <v>665</v>
      </c>
      <c r="E404" s="175" t="s">
        <v>182</v>
      </c>
      <c r="F404" s="477" t="s">
        <v>666</v>
      </c>
      <c r="G404" s="175" t="s">
        <v>22</v>
      </c>
      <c r="H404" s="311" t="s">
        <v>25</v>
      </c>
      <c r="I404" s="311" t="s">
        <v>600</v>
      </c>
      <c r="J404" s="311" t="s">
        <v>667</v>
      </c>
      <c r="K404" s="311" t="s">
        <v>668</v>
      </c>
      <c r="L404" s="311" t="s">
        <v>87</v>
      </c>
      <c r="M404" s="277">
        <f aca="true" t="shared" si="76" ref="M404:R404">M405+M406</f>
        <v>360400</v>
      </c>
      <c r="N404" s="277">
        <f t="shared" si="76"/>
        <v>360400</v>
      </c>
      <c r="O404" s="277">
        <f t="shared" si="76"/>
        <v>300000</v>
      </c>
      <c r="P404" s="277">
        <f t="shared" si="76"/>
        <v>300000</v>
      </c>
      <c r="Q404" s="277">
        <f t="shared" si="76"/>
        <v>300000</v>
      </c>
      <c r="R404" s="277">
        <f t="shared" si="76"/>
        <v>300000</v>
      </c>
      <c r="S404" s="250"/>
    </row>
    <row r="405" spans="1:19" ht="30" customHeight="1">
      <c r="A405" s="125"/>
      <c r="B405" s="175"/>
      <c r="C405" s="186" t="s">
        <v>974</v>
      </c>
      <c r="D405" s="960"/>
      <c r="E405" s="843"/>
      <c r="F405" s="971"/>
      <c r="G405" s="175"/>
      <c r="H405" s="311" t="s">
        <v>25</v>
      </c>
      <c r="I405" s="311" t="s">
        <v>600</v>
      </c>
      <c r="J405" s="312" t="s">
        <v>667</v>
      </c>
      <c r="K405" s="311" t="s">
        <v>113</v>
      </c>
      <c r="L405" s="311" t="s">
        <v>6</v>
      </c>
      <c r="M405" s="250">
        <v>20000</v>
      </c>
      <c r="N405" s="250">
        <v>20000</v>
      </c>
      <c r="O405" s="250">
        <v>0</v>
      </c>
      <c r="P405" s="250">
        <v>0</v>
      </c>
      <c r="Q405" s="250">
        <v>0</v>
      </c>
      <c r="R405" s="250">
        <v>0</v>
      </c>
      <c r="S405" s="250">
        <v>3</v>
      </c>
    </row>
    <row r="406" spans="1:19" ht="30" customHeight="1">
      <c r="A406" s="125"/>
      <c r="B406" s="175"/>
      <c r="C406" s="136" t="s">
        <v>975</v>
      </c>
      <c r="D406" s="966"/>
      <c r="E406" s="844"/>
      <c r="F406" s="844"/>
      <c r="G406" s="179"/>
      <c r="H406" s="312" t="s">
        <v>25</v>
      </c>
      <c r="I406" s="312" t="s">
        <v>600</v>
      </c>
      <c r="J406" s="312" t="s">
        <v>667</v>
      </c>
      <c r="K406" s="312" t="s">
        <v>669</v>
      </c>
      <c r="L406" s="250">
        <v>246</v>
      </c>
      <c r="M406" s="250">
        <v>340400</v>
      </c>
      <c r="N406" s="272">
        <v>340400</v>
      </c>
      <c r="O406" s="323">
        <v>300000</v>
      </c>
      <c r="P406" s="250">
        <v>300000</v>
      </c>
      <c r="Q406" s="250">
        <v>300000</v>
      </c>
      <c r="R406" s="250">
        <v>300000</v>
      </c>
      <c r="S406" s="250">
        <v>3</v>
      </c>
    </row>
    <row r="407" spans="1:19" ht="61.5" customHeight="1">
      <c r="A407" s="726">
        <v>703</v>
      </c>
      <c r="B407" s="870" t="s">
        <v>1155</v>
      </c>
      <c r="C407" s="457" t="s">
        <v>670</v>
      </c>
      <c r="D407" s="226" t="s">
        <v>561</v>
      </c>
      <c r="E407" s="439" t="s">
        <v>182</v>
      </c>
      <c r="F407" s="1005">
        <v>43580</v>
      </c>
      <c r="G407" s="474" t="s">
        <v>22</v>
      </c>
      <c r="H407" s="320" t="s">
        <v>69</v>
      </c>
      <c r="I407" s="320" t="s">
        <v>4</v>
      </c>
      <c r="J407" s="320" t="s">
        <v>671</v>
      </c>
      <c r="K407" s="312" t="s">
        <v>87</v>
      </c>
      <c r="L407" s="250">
        <v>0</v>
      </c>
      <c r="M407" s="324">
        <f>M408+M409</f>
        <v>14057589.469999999</v>
      </c>
      <c r="N407" s="325">
        <f>N408+N409</f>
        <v>10715596.790000001</v>
      </c>
      <c r="O407" s="326">
        <f>SUM(O408:O409)</f>
        <v>4562900</v>
      </c>
      <c r="P407" s="326">
        <f>SUM(P408:P409)</f>
        <v>0</v>
      </c>
      <c r="Q407" s="326">
        <f>SUM(Q408:Q409)</f>
        <v>0</v>
      </c>
      <c r="R407" s="326">
        <f>SUM(R408:R409)</f>
        <v>0</v>
      </c>
      <c r="S407" s="250"/>
    </row>
    <row r="408" spans="1:19" ht="30" customHeight="1">
      <c r="A408" s="643"/>
      <c r="B408" s="843"/>
      <c r="C408" s="194" t="s">
        <v>320</v>
      </c>
      <c r="D408" s="1085"/>
      <c r="E408" s="175"/>
      <c r="F408" s="193"/>
      <c r="G408" s="175"/>
      <c r="H408" s="312" t="s">
        <v>69</v>
      </c>
      <c r="I408" s="312" t="s">
        <v>4</v>
      </c>
      <c r="J408" s="312" t="s">
        <v>671</v>
      </c>
      <c r="K408" s="311" t="s">
        <v>513</v>
      </c>
      <c r="L408" s="177">
        <v>310</v>
      </c>
      <c r="M408" s="327">
        <v>1227209.95</v>
      </c>
      <c r="N408" s="328">
        <v>47966.9</v>
      </c>
      <c r="O408" s="332">
        <v>4562900</v>
      </c>
      <c r="P408" s="327">
        <v>0</v>
      </c>
      <c r="Q408" s="327">
        <v>0</v>
      </c>
      <c r="R408" s="327">
        <v>0</v>
      </c>
      <c r="S408" s="177">
        <v>3</v>
      </c>
    </row>
    <row r="409" spans="1:19" ht="30" customHeight="1">
      <c r="A409" s="644"/>
      <c r="B409" s="844"/>
      <c r="C409" s="186" t="s">
        <v>974</v>
      </c>
      <c r="D409" s="489"/>
      <c r="E409" s="179"/>
      <c r="F409" s="478"/>
      <c r="G409" s="179"/>
      <c r="H409" s="312" t="s">
        <v>69</v>
      </c>
      <c r="I409" s="312" t="s">
        <v>4</v>
      </c>
      <c r="J409" s="312" t="s">
        <v>671</v>
      </c>
      <c r="K409" s="312" t="s">
        <v>99</v>
      </c>
      <c r="L409" s="250">
        <v>241</v>
      </c>
      <c r="M409" s="330">
        <v>12830379.52</v>
      </c>
      <c r="N409" s="331">
        <v>10667629.89</v>
      </c>
      <c r="O409" s="332">
        <v>0</v>
      </c>
      <c r="P409" s="330">
        <v>0</v>
      </c>
      <c r="Q409" s="330">
        <v>0</v>
      </c>
      <c r="R409" s="330">
        <v>0</v>
      </c>
      <c r="S409" s="250">
        <v>3</v>
      </c>
    </row>
    <row r="410" spans="1:19" ht="30" customHeight="1">
      <c r="A410" s="125">
        <v>703</v>
      </c>
      <c r="B410" s="175" t="s">
        <v>1156</v>
      </c>
      <c r="C410" s="194" t="s">
        <v>672</v>
      </c>
      <c r="D410" s="143" t="s">
        <v>976</v>
      </c>
      <c r="E410" s="175" t="s">
        <v>182</v>
      </c>
      <c r="F410" s="477">
        <v>43831</v>
      </c>
      <c r="G410" s="175" t="s">
        <v>977</v>
      </c>
      <c r="H410" s="311" t="s">
        <v>69</v>
      </c>
      <c r="I410" s="311" t="s">
        <v>4</v>
      </c>
      <c r="J410" s="311" t="s">
        <v>673</v>
      </c>
      <c r="K410" s="311" t="s">
        <v>87</v>
      </c>
      <c r="L410" s="311" t="s">
        <v>87</v>
      </c>
      <c r="M410" s="333">
        <f aca="true" t="shared" si="77" ref="M410:R410">M411+M412</f>
        <v>221800</v>
      </c>
      <c r="N410" s="334">
        <f t="shared" si="77"/>
        <v>175680</v>
      </c>
      <c r="O410" s="334">
        <f t="shared" si="77"/>
        <v>520000</v>
      </c>
      <c r="P410" s="334">
        <f t="shared" si="77"/>
        <v>0</v>
      </c>
      <c r="Q410" s="334">
        <f t="shared" si="77"/>
        <v>0</v>
      </c>
      <c r="R410" s="334">
        <f t="shared" si="77"/>
        <v>0</v>
      </c>
      <c r="S410" s="177"/>
    </row>
    <row r="411" spans="1:19" ht="30" customHeight="1">
      <c r="A411" s="125"/>
      <c r="B411" s="175"/>
      <c r="C411" s="1086" t="s">
        <v>311</v>
      </c>
      <c r="D411" s="960" t="s">
        <v>978</v>
      </c>
      <c r="E411" s="175"/>
      <c r="F411" s="477"/>
      <c r="G411" s="175"/>
      <c r="H411" s="311" t="s">
        <v>69</v>
      </c>
      <c r="I411" s="311" t="s">
        <v>4</v>
      </c>
      <c r="J411" s="311" t="s">
        <v>673</v>
      </c>
      <c r="K411" s="311" t="s">
        <v>12</v>
      </c>
      <c r="L411" s="177">
        <v>226</v>
      </c>
      <c r="M411" s="327">
        <v>103680</v>
      </c>
      <c r="N411" s="328">
        <v>103680</v>
      </c>
      <c r="O411" s="329">
        <v>520000</v>
      </c>
      <c r="P411" s="327">
        <v>0</v>
      </c>
      <c r="Q411" s="327">
        <v>0</v>
      </c>
      <c r="R411" s="327">
        <v>0</v>
      </c>
      <c r="S411" s="177">
        <v>3</v>
      </c>
    </row>
    <row r="412" spans="1:19" ht="30" customHeight="1">
      <c r="A412" s="177"/>
      <c r="B412" s="179"/>
      <c r="C412" s="186" t="s">
        <v>974</v>
      </c>
      <c r="D412" s="966"/>
      <c r="E412" s="179" t="s">
        <v>182</v>
      </c>
      <c r="F412" s="478">
        <v>43770</v>
      </c>
      <c r="G412" s="179" t="s">
        <v>979</v>
      </c>
      <c r="H412" s="312" t="s">
        <v>69</v>
      </c>
      <c r="I412" s="312" t="s">
        <v>4</v>
      </c>
      <c r="J412" s="311" t="s">
        <v>673</v>
      </c>
      <c r="K412" s="312" t="s">
        <v>8</v>
      </c>
      <c r="L412" s="250">
        <v>241</v>
      </c>
      <c r="M412" s="330">
        <v>118120</v>
      </c>
      <c r="N412" s="331">
        <v>72000</v>
      </c>
      <c r="O412" s="332">
        <v>0</v>
      </c>
      <c r="P412" s="330">
        <v>0</v>
      </c>
      <c r="Q412" s="330"/>
      <c r="R412" s="250">
        <v>0</v>
      </c>
      <c r="S412" s="250">
        <v>3</v>
      </c>
    </row>
    <row r="413" spans="1:19" ht="117.75" customHeight="1">
      <c r="A413" s="260">
        <v>703</v>
      </c>
      <c r="B413" s="175" t="s">
        <v>1157</v>
      </c>
      <c r="C413" s="982" t="s">
        <v>980</v>
      </c>
      <c r="D413" s="186" t="s">
        <v>963</v>
      </c>
      <c r="E413" s="250" t="s">
        <v>182</v>
      </c>
      <c r="F413" s="1077">
        <v>43780</v>
      </c>
      <c r="G413" s="382" t="s">
        <v>22</v>
      </c>
      <c r="H413" s="320" t="s">
        <v>69</v>
      </c>
      <c r="I413" s="320" t="s">
        <v>4</v>
      </c>
      <c r="J413" s="299" t="s">
        <v>981</v>
      </c>
      <c r="K413" s="320" t="s">
        <v>513</v>
      </c>
      <c r="L413" s="320" t="s">
        <v>87</v>
      </c>
      <c r="M413" s="335">
        <v>70000000</v>
      </c>
      <c r="N413" s="336">
        <f>N415</f>
        <v>600000</v>
      </c>
      <c r="O413" s="262">
        <f>O415</f>
        <v>69400000</v>
      </c>
      <c r="P413" s="336">
        <f>P415</f>
        <v>0</v>
      </c>
      <c r="Q413" s="336">
        <f>Q415</f>
        <v>0</v>
      </c>
      <c r="R413" s="262">
        <f>R415</f>
        <v>0</v>
      </c>
      <c r="S413" s="260"/>
    </row>
    <row r="414" spans="1:19" ht="197.25" customHeight="1">
      <c r="A414" s="125"/>
      <c r="B414" s="175"/>
      <c r="C414" s="1087"/>
      <c r="D414" s="226" t="s">
        <v>561</v>
      </c>
      <c r="E414" s="439" t="s">
        <v>182</v>
      </c>
      <c r="F414" s="1005">
        <v>43580</v>
      </c>
      <c r="G414" s="474" t="s">
        <v>22</v>
      </c>
      <c r="H414" s="311"/>
      <c r="I414" s="311"/>
      <c r="J414" s="311"/>
      <c r="K414" s="311"/>
      <c r="L414" s="311"/>
      <c r="M414" s="290"/>
      <c r="N414" s="291"/>
      <c r="O414" s="334"/>
      <c r="P414" s="291"/>
      <c r="Q414" s="291"/>
      <c r="R414" s="334"/>
      <c r="S414" s="177"/>
    </row>
    <row r="415" spans="1:20" ht="30" customHeight="1">
      <c r="A415" s="177"/>
      <c r="B415" s="179"/>
      <c r="C415" s="1088" t="s">
        <v>320</v>
      </c>
      <c r="D415" s="489"/>
      <c r="E415" s="179"/>
      <c r="F415" s="1089"/>
      <c r="G415" s="179"/>
      <c r="H415" s="311" t="s">
        <v>69</v>
      </c>
      <c r="I415" s="311" t="s">
        <v>4</v>
      </c>
      <c r="J415" s="311" t="s">
        <v>981</v>
      </c>
      <c r="K415" s="311" t="s">
        <v>513</v>
      </c>
      <c r="L415" s="177">
        <v>310</v>
      </c>
      <c r="M415" s="327">
        <v>70000000</v>
      </c>
      <c r="N415" s="328">
        <v>600000</v>
      </c>
      <c r="O415" s="329">
        <v>69400000</v>
      </c>
      <c r="P415" s="327">
        <v>0</v>
      </c>
      <c r="Q415" s="327">
        <v>0</v>
      </c>
      <c r="R415" s="327">
        <v>0</v>
      </c>
      <c r="S415" s="177">
        <v>3</v>
      </c>
      <c r="T415" s="445"/>
    </row>
    <row r="416" spans="1:20" ht="54.75" customHeight="1">
      <c r="A416" s="260">
        <v>703</v>
      </c>
      <c r="B416" s="178" t="s">
        <v>1095</v>
      </c>
      <c r="C416" s="488" t="s">
        <v>1158</v>
      </c>
      <c r="D416" s="180" t="s">
        <v>1159</v>
      </c>
      <c r="E416" s="175" t="s">
        <v>182</v>
      </c>
      <c r="F416" s="477">
        <v>43915</v>
      </c>
      <c r="G416" s="175" t="s">
        <v>22</v>
      </c>
      <c r="H416" s="311" t="s">
        <v>69</v>
      </c>
      <c r="I416" s="311" t="s">
        <v>4</v>
      </c>
      <c r="J416" s="311" t="s">
        <v>381</v>
      </c>
      <c r="K416" s="312" t="s">
        <v>173</v>
      </c>
      <c r="L416" s="250"/>
      <c r="M416" s="324"/>
      <c r="N416" s="325"/>
      <c r="O416" s="326">
        <v>200000</v>
      </c>
      <c r="P416" s="324"/>
      <c r="Q416" s="324"/>
      <c r="R416" s="503"/>
      <c r="S416" s="125"/>
      <c r="T416" s="445"/>
    </row>
    <row r="417" spans="1:20" ht="30" customHeight="1">
      <c r="A417" s="177"/>
      <c r="B417" s="175"/>
      <c r="C417" s="457" t="s">
        <v>354</v>
      </c>
      <c r="D417" s="489"/>
      <c r="E417" s="179"/>
      <c r="F417" s="478"/>
      <c r="G417" s="179"/>
      <c r="H417" s="312" t="s">
        <v>69</v>
      </c>
      <c r="I417" s="312" t="s">
        <v>4</v>
      </c>
      <c r="J417" s="312" t="s">
        <v>381</v>
      </c>
      <c r="K417" s="299" t="s">
        <v>173</v>
      </c>
      <c r="L417" s="125">
        <v>296</v>
      </c>
      <c r="M417" s="479">
        <v>0</v>
      </c>
      <c r="N417" s="480">
        <v>0</v>
      </c>
      <c r="O417" s="481">
        <v>200000</v>
      </c>
      <c r="P417" s="479">
        <v>0</v>
      </c>
      <c r="Q417" s="479">
        <v>0</v>
      </c>
      <c r="R417" s="250">
        <v>0</v>
      </c>
      <c r="S417" s="125">
        <v>3</v>
      </c>
      <c r="T417" s="445"/>
    </row>
    <row r="418" spans="1:19" ht="129" customHeight="1">
      <c r="A418" s="980">
        <v>703</v>
      </c>
      <c r="B418" s="178" t="s">
        <v>1160</v>
      </c>
      <c r="C418" s="967" t="s">
        <v>675</v>
      </c>
      <c r="D418" s="987" t="s">
        <v>674</v>
      </c>
      <c r="E418" s="475" t="s">
        <v>182</v>
      </c>
      <c r="F418" s="1090" t="s">
        <v>483</v>
      </c>
      <c r="G418" s="187" t="s">
        <v>22</v>
      </c>
      <c r="H418" s="299" t="s">
        <v>69</v>
      </c>
      <c r="I418" s="299" t="s">
        <v>562</v>
      </c>
      <c r="J418" s="299" t="s">
        <v>676</v>
      </c>
      <c r="K418" s="320" t="s">
        <v>9</v>
      </c>
      <c r="L418" s="320" t="s">
        <v>87</v>
      </c>
      <c r="M418" s="227">
        <f>M421</f>
        <v>6447600</v>
      </c>
      <c r="N418" s="227">
        <f>N421</f>
        <v>6447600</v>
      </c>
      <c r="O418" s="227"/>
      <c r="P418" s="227"/>
      <c r="Q418" s="227"/>
      <c r="R418" s="227"/>
      <c r="S418" s="260"/>
    </row>
    <row r="419" spans="1:19" ht="126.75" customHeight="1">
      <c r="A419" s="980"/>
      <c r="B419" s="175"/>
      <c r="C419" s="967"/>
      <c r="D419" s="985" t="s">
        <v>1161</v>
      </c>
      <c r="E419" s="475" t="s">
        <v>182</v>
      </c>
      <c r="F419" s="1090" t="s">
        <v>1162</v>
      </c>
      <c r="G419" s="187" t="s">
        <v>22</v>
      </c>
      <c r="H419" s="299"/>
      <c r="I419" s="299"/>
      <c r="J419" s="299"/>
      <c r="K419" s="299"/>
      <c r="L419" s="299"/>
      <c r="M419" s="230"/>
      <c r="N419" s="230"/>
      <c r="O419" s="227">
        <f>O421</f>
        <v>6694600</v>
      </c>
      <c r="P419" s="227">
        <f>P421</f>
        <v>6802300</v>
      </c>
      <c r="Q419" s="227">
        <f>Q421</f>
        <v>6802300</v>
      </c>
      <c r="R419" s="227">
        <f>R421</f>
        <v>6802300</v>
      </c>
      <c r="S419" s="125"/>
    </row>
    <row r="420" spans="1:19" ht="30" customHeight="1">
      <c r="A420" s="980"/>
      <c r="B420" s="175"/>
      <c r="C420" s="194"/>
      <c r="D420" s="960" t="s">
        <v>684</v>
      </c>
      <c r="E420" s="143" t="s">
        <v>182</v>
      </c>
      <c r="F420" s="193">
        <v>43782</v>
      </c>
      <c r="G420" s="143" t="s">
        <v>22</v>
      </c>
      <c r="H420" s="299"/>
      <c r="I420" s="299"/>
      <c r="J420" s="299"/>
      <c r="K420" s="299"/>
      <c r="L420" s="299"/>
      <c r="M420" s="230"/>
      <c r="N420" s="230"/>
      <c r="O420" s="228"/>
      <c r="P420" s="230"/>
      <c r="Q420" s="230"/>
      <c r="R420" s="230"/>
      <c r="S420" s="177"/>
    </row>
    <row r="421" spans="1:104" s="450" customFormat="1" ht="123" customHeight="1">
      <c r="A421" s="655"/>
      <c r="B421" s="183"/>
      <c r="C421" s="457" t="s">
        <v>366</v>
      </c>
      <c r="D421" s="960"/>
      <c r="E421" s="143"/>
      <c r="F421" s="193"/>
      <c r="G421" s="143"/>
      <c r="H421" s="320" t="s">
        <v>69</v>
      </c>
      <c r="I421" s="320" t="s">
        <v>562</v>
      </c>
      <c r="J421" s="320" t="s">
        <v>676</v>
      </c>
      <c r="K421" s="320" t="s">
        <v>9</v>
      </c>
      <c r="L421" s="260">
        <v>241</v>
      </c>
      <c r="M421" s="229">
        <v>6447600</v>
      </c>
      <c r="N421" s="318">
        <v>6447600</v>
      </c>
      <c r="O421" s="260">
        <v>6694600</v>
      </c>
      <c r="P421" s="260">
        <v>6802300</v>
      </c>
      <c r="Q421" s="260">
        <v>6802300</v>
      </c>
      <c r="R421" s="260">
        <v>6802300</v>
      </c>
      <c r="S421" s="260">
        <v>3</v>
      </c>
      <c r="T421" s="445"/>
      <c r="U421" s="445"/>
      <c r="V421" s="445"/>
      <c r="W421" s="445"/>
      <c r="X421" s="445"/>
      <c r="Y421" s="445"/>
      <c r="Z421" s="445"/>
      <c r="AA421" s="445"/>
      <c r="AB421" s="445"/>
      <c r="AC421" s="445"/>
      <c r="AD421" s="445"/>
      <c r="AE421" s="445"/>
      <c r="AF421" s="445"/>
      <c r="AG421" s="445"/>
      <c r="AH421" s="445"/>
      <c r="AI421" s="445"/>
      <c r="AJ421" s="445"/>
      <c r="AK421" s="445"/>
      <c r="AL421" s="445"/>
      <c r="AM421" s="445"/>
      <c r="AN421" s="445"/>
      <c r="AO421" s="445"/>
      <c r="AP421" s="445"/>
      <c r="AQ421" s="445"/>
      <c r="AR421" s="445"/>
      <c r="AS421" s="445"/>
      <c r="AT421" s="445"/>
      <c r="AU421" s="445"/>
      <c r="AV421" s="445"/>
      <c r="AW421" s="445"/>
      <c r="AX421" s="445"/>
      <c r="AY421" s="445"/>
      <c r="AZ421" s="445"/>
      <c r="BA421" s="445"/>
      <c r="BB421" s="445"/>
      <c r="BC421" s="445"/>
      <c r="BD421" s="445"/>
      <c r="BE421" s="445"/>
      <c r="BF421" s="445"/>
      <c r="BG421" s="445"/>
      <c r="BH421" s="445"/>
      <c r="BI421" s="445"/>
      <c r="BJ421" s="445"/>
      <c r="BK421" s="445"/>
      <c r="BL421" s="445"/>
      <c r="BM421" s="445"/>
      <c r="BN421" s="445"/>
      <c r="BO421" s="445"/>
      <c r="BP421" s="445"/>
      <c r="BQ421" s="445"/>
      <c r="BR421" s="445"/>
      <c r="BS421" s="445"/>
      <c r="BT421" s="445"/>
      <c r="BU421" s="445"/>
      <c r="BV421" s="445"/>
      <c r="BW421" s="445"/>
      <c r="BX421" s="445"/>
      <c r="BY421" s="445"/>
      <c r="BZ421" s="445"/>
      <c r="CA421" s="445"/>
      <c r="CB421" s="445"/>
      <c r="CC421" s="445"/>
      <c r="CD421" s="445"/>
      <c r="CE421" s="445"/>
      <c r="CF421" s="445"/>
      <c r="CG421" s="445"/>
      <c r="CH421" s="445"/>
      <c r="CI421" s="445"/>
      <c r="CJ421" s="445"/>
      <c r="CK421" s="445"/>
      <c r="CL421" s="445"/>
      <c r="CM421" s="445"/>
      <c r="CN421" s="445"/>
      <c r="CO421" s="445"/>
      <c r="CP421" s="445"/>
      <c r="CQ421" s="445"/>
      <c r="CR421" s="445"/>
      <c r="CS421" s="445"/>
      <c r="CT421" s="445"/>
      <c r="CU421" s="445"/>
      <c r="CV421" s="445"/>
      <c r="CW421" s="445"/>
      <c r="CX421" s="445"/>
      <c r="CY421" s="445"/>
      <c r="CZ421" s="445"/>
    </row>
    <row r="422" spans="1:19" ht="87" customHeight="1">
      <c r="A422" s="978">
        <v>703</v>
      </c>
      <c r="B422" s="870" t="s">
        <v>1163</v>
      </c>
      <c r="C422" s="1091" t="s">
        <v>677</v>
      </c>
      <c r="D422" s="987" t="s">
        <v>678</v>
      </c>
      <c r="E422" s="987" t="s">
        <v>182</v>
      </c>
      <c r="F422" s="969" t="s">
        <v>483</v>
      </c>
      <c r="G422" s="178" t="s">
        <v>22</v>
      </c>
      <c r="H422" s="320" t="s">
        <v>69</v>
      </c>
      <c r="I422" s="320" t="s">
        <v>562</v>
      </c>
      <c r="J422" s="320" t="s">
        <v>679</v>
      </c>
      <c r="K422" s="320" t="s">
        <v>87</v>
      </c>
      <c r="L422" s="320" t="s">
        <v>87</v>
      </c>
      <c r="M422" s="262">
        <f>SUM(M424:M427)</f>
        <v>504400</v>
      </c>
      <c r="N422" s="262">
        <f>SUM(N424:N427)</f>
        <v>504260.76</v>
      </c>
      <c r="O422" s="262"/>
      <c r="P422" s="262"/>
      <c r="Q422" s="262"/>
      <c r="R422" s="262"/>
      <c r="S422" s="260"/>
    </row>
    <row r="423" spans="1:19" ht="84" customHeight="1">
      <c r="A423" s="980"/>
      <c r="B423" s="843"/>
      <c r="C423" s="1084"/>
      <c r="D423" s="987" t="s">
        <v>1164</v>
      </c>
      <c r="E423" s="987" t="s">
        <v>182</v>
      </c>
      <c r="F423" s="969" t="s">
        <v>1162</v>
      </c>
      <c r="G423" s="178" t="s">
        <v>22</v>
      </c>
      <c r="H423" s="311"/>
      <c r="I423" s="311"/>
      <c r="J423" s="311"/>
      <c r="K423" s="311"/>
      <c r="L423" s="311"/>
      <c r="M423" s="291"/>
      <c r="N423" s="291"/>
      <c r="O423" s="262">
        <f>SUM(O424:O427)</f>
        <v>504400</v>
      </c>
      <c r="P423" s="262">
        <f>SUM(P424:P427)</f>
        <v>504400</v>
      </c>
      <c r="Q423" s="262">
        <f>SUM(Q424:Q427)</f>
        <v>504400</v>
      </c>
      <c r="R423" s="262">
        <f>SUM(R424:R427)</f>
        <v>504400</v>
      </c>
      <c r="S423" s="177"/>
    </row>
    <row r="424" spans="1:19" ht="30" customHeight="1">
      <c r="A424" s="980"/>
      <c r="B424" s="843"/>
      <c r="C424" s="457" t="s">
        <v>354</v>
      </c>
      <c r="D424" s="143"/>
      <c r="E424" s="143"/>
      <c r="F424" s="193"/>
      <c r="G424" s="175"/>
      <c r="H424" s="976" t="s">
        <v>69</v>
      </c>
      <c r="I424" s="976" t="s">
        <v>562</v>
      </c>
      <c r="J424" s="1092" t="s">
        <v>679</v>
      </c>
      <c r="K424" s="976" t="s">
        <v>680</v>
      </c>
      <c r="L424" s="265">
        <v>296</v>
      </c>
      <c r="M424" s="266">
        <v>270000</v>
      </c>
      <c r="N424" s="266">
        <v>269892</v>
      </c>
      <c r="O424" s="265">
        <v>270000</v>
      </c>
      <c r="P424" s="265">
        <v>270000</v>
      </c>
      <c r="Q424" s="265">
        <v>270000</v>
      </c>
      <c r="R424" s="265">
        <v>270000</v>
      </c>
      <c r="S424" s="260">
        <v>3</v>
      </c>
    </row>
    <row r="425" spans="1:19" ht="30" customHeight="1">
      <c r="A425" s="980"/>
      <c r="B425" s="843"/>
      <c r="C425" s="186" t="s">
        <v>361</v>
      </c>
      <c r="D425" s="143"/>
      <c r="E425" s="143"/>
      <c r="F425" s="990"/>
      <c r="G425" s="143"/>
      <c r="H425" s="976" t="s">
        <v>69</v>
      </c>
      <c r="I425" s="976" t="s">
        <v>562</v>
      </c>
      <c r="J425" s="320" t="s">
        <v>679</v>
      </c>
      <c r="K425" s="976" t="s">
        <v>12</v>
      </c>
      <c r="L425" s="265">
        <v>222</v>
      </c>
      <c r="M425" s="265">
        <v>162000</v>
      </c>
      <c r="N425" s="266">
        <v>162000</v>
      </c>
      <c r="O425" s="265">
        <v>166000</v>
      </c>
      <c r="P425" s="265">
        <v>166000</v>
      </c>
      <c r="Q425" s="265">
        <v>166000</v>
      </c>
      <c r="R425" s="265">
        <v>166000</v>
      </c>
      <c r="S425" s="265">
        <v>3</v>
      </c>
    </row>
    <row r="426" spans="1:19" ht="30" customHeight="1">
      <c r="A426" s="980"/>
      <c r="B426" s="843"/>
      <c r="C426" s="186" t="s">
        <v>413</v>
      </c>
      <c r="D426" s="143"/>
      <c r="E426" s="143"/>
      <c r="F426" s="990"/>
      <c r="G426" s="143"/>
      <c r="H426" s="976" t="s">
        <v>69</v>
      </c>
      <c r="I426" s="976" t="s">
        <v>562</v>
      </c>
      <c r="J426" s="320" t="s">
        <v>679</v>
      </c>
      <c r="K426" s="976" t="s">
        <v>12</v>
      </c>
      <c r="L426" s="265">
        <v>227</v>
      </c>
      <c r="M426" s="265">
        <v>2100</v>
      </c>
      <c r="N426" s="266">
        <v>2088.76</v>
      </c>
      <c r="O426" s="265">
        <v>2500</v>
      </c>
      <c r="P426" s="265">
        <v>2500</v>
      </c>
      <c r="Q426" s="265">
        <v>2500</v>
      </c>
      <c r="R426" s="265">
        <v>2500</v>
      </c>
      <c r="S426" s="265">
        <v>3</v>
      </c>
    </row>
    <row r="427" spans="1:19" ht="30" customHeight="1">
      <c r="A427" s="655"/>
      <c r="B427" s="844"/>
      <c r="C427" s="186" t="s">
        <v>362</v>
      </c>
      <c r="D427" s="489"/>
      <c r="E427" s="489"/>
      <c r="F427" s="991"/>
      <c r="G427" s="489"/>
      <c r="H427" s="312" t="s">
        <v>69</v>
      </c>
      <c r="I427" s="312" t="s">
        <v>562</v>
      </c>
      <c r="J427" s="312" t="s">
        <v>679</v>
      </c>
      <c r="K427" s="312" t="s">
        <v>12</v>
      </c>
      <c r="L427" s="250">
        <v>349</v>
      </c>
      <c r="M427" s="250">
        <v>70300</v>
      </c>
      <c r="N427" s="272">
        <v>70280</v>
      </c>
      <c r="O427" s="250">
        <v>65900</v>
      </c>
      <c r="P427" s="250">
        <v>65900</v>
      </c>
      <c r="Q427" s="250">
        <v>65900</v>
      </c>
      <c r="R427" s="250">
        <v>65900</v>
      </c>
      <c r="S427" s="250">
        <v>3</v>
      </c>
    </row>
    <row r="428" spans="1:19" ht="45">
      <c r="A428" s="125">
        <v>703</v>
      </c>
      <c r="B428" s="870" t="s">
        <v>1165</v>
      </c>
      <c r="C428" s="226" t="s">
        <v>681</v>
      </c>
      <c r="D428" s="968" t="s">
        <v>1364</v>
      </c>
      <c r="E428" s="143"/>
      <c r="F428" s="193"/>
      <c r="G428" s="143"/>
      <c r="H428" s="320" t="s">
        <v>69</v>
      </c>
      <c r="I428" s="320" t="s">
        <v>562</v>
      </c>
      <c r="J428" s="320" t="s">
        <v>682</v>
      </c>
      <c r="K428" s="320" t="s">
        <v>9</v>
      </c>
      <c r="L428" s="320" t="s">
        <v>87</v>
      </c>
      <c r="M428" s="258">
        <f aca="true" t="shared" si="78" ref="M428:R428">M430</f>
        <v>0</v>
      </c>
      <c r="N428" s="258">
        <f t="shared" si="78"/>
        <v>0</v>
      </c>
      <c r="O428" s="258">
        <f t="shared" si="78"/>
        <v>0</v>
      </c>
      <c r="P428" s="258">
        <f t="shared" si="78"/>
        <v>14164500</v>
      </c>
      <c r="Q428" s="258">
        <f t="shared" si="78"/>
        <v>14164500</v>
      </c>
      <c r="R428" s="258">
        <f t="shared" si="78"/>
        <v>14164500</v>
      </c>
      <c r="S428" s="260"/>
    </row>
    <row r="429" spans="1:19" ht="102.75" customHeight="1">
      <c r="A429" s="125"/>
      <c r="B429" s="843"/>
      <c r="C429" s="136"/>
      <c r="D429" s="960"/>
      <c r="E429" s="143"/>
      <c r="F429" s="193"/>
      <c r="G429" s="143"/>
      <c r="H429" s="311"/>
      <c r="I429" s="311"/>
      <c r="J429" s="311"/>
      <c r="K429" s="311"/>
      <c r="L429" s="311"/>
      <c r="M429" s="290"/>
      <c r="N429" s="290"/>
      <c r="O429" s="290"/>
      <c r="P429" s="290"/>
      <c r="Q429" s="276"/>
      <c r="R429" s="276"/>
      <c r="S429" s="177"/>
    </row>
    <row r="430" spans="1:19" ht="30" customHeight="1">
      <c r="A430" s="177"/>
      <c r="B430" s="844"/>
      <c r="C430" s="186" t="s">
        <v>974</v>
      </c>
      <c r="D430" s="489"/>
      <c r="E430" s="489"/>
      <c r="F430" s="991"/>
      <c r="G430" s="489"/>
      <c r="H430" s="312" t="s">
        <v>69</v>
      </c>
      <c r="I430" s="312" t="s">
        <v>562</v>
      </c>
      <c r="J430" s="320" t="s">
        <v>682</v>
      </c>
      <c r="K430" s="320" t="s">
        <v>9</v>
      </c>
      <c r="L430" s="320" t="s">
        <v>6</v>
      </c>
      <c r="M430" s="260">
        <v>0</v>
      </c>
      <c r="N430" s="261">
        <v>0</v>
      </c>
      <c r="O430" s="260">
        <v>0</v>
      </c>
      <c r="P430" s="260">
        <v>14164500</v>
      </c>
      <c r="Q430" s="260">
        <v>14164500</v>
      </c>
      <c r="R430" s="260">
        <v>14164500</v>
      </c>
      <c r="S430" s="260">
        <v>3</v>
      </c>
    </row>
    <row r="431" spans="1:19" ht="33.75">
      <c r="A431" s="125">
        <v>703</v>
      </c>
      <c r="B431" s="870" t="s">
        <v>1166</v>
      </c>
      <c r="C431" s="136" t="s">
        <v>683</v>
      </c>
      <c r="D431" s="983" t="s">
        <v>1167</v>
      </c>
      <c r="E431" s="143" t="s">
        <v>182</v>
      </c>
      <c r="F431" s="193">
        <v>43774</v>
      </c>
      <c r="G431" s="143" t="s">
        <v>22</v>
      </c>
      <c r="H431" s="312" t="s">
        <v>69</v>
      </c>
      <c r="I431" s="312" t="s">
        <v>562</v>
      </c>
      <c r="J431" s="320" t="s">
        <v>685</v>
      </c>
      <c r="K431" s="320" t="s">
        <v>8</v>
      </c>
      <c r="L431" s="320" t="s">
        <v>87</v>
      </c>
      <c r="M431" s="258">
        <f aca="true" t="shared" si="79" ref="M431:R431">M432</f>
        <v>0</v>
      </c>
      <c r="N431" s="258">
        <f t="shared" si="79"/>
        <v>0</v>
      </c>
      <c r="O431" s="262">
        <f t="shared" si="79"/>
        <v>2730300</v>
      </c>
      <c r="P431" s="258">
        <f t="shared" si="79"/>
        <v>0</v>
      </c>
      <c r="Q431" s="258">
        <f t="shared" si="79"/>
        <v>0</v>
      </c>
      <c r="R431" s="258">
        <f t="shared" si="79"/>
        <v>0</v>
      </c>
      <c r="S431" s="260"/>
    </row>
    <row r="432" spans="1:19" ht="30" customHeight="1">
      <c r="A432" s="177"/>
      <c r="B432" s="844"/>
      <c r="C432" s="136" t="s">
        <v>437</v>
      </c>
      <c r="D432" s="984"/>
      <c r="E432" s="489"/>
      <c r="F432" s="991"/>
      <c r="G432" s="489"/>
      <c r="H432" s="311" t="s">
        <v>69</v>
      </c>
      <c r="I432" s="311" t="s">
        <v>562</v>
      </c>
      <c r="J432" s="312" t="s">
        <v>685</v>
      </c>
      <c r="K432" s="312" t="s">
        <v>8</v>
      </c>
      <c r="L432" s="312" t="s">
        <v>6</v>
      </c>
      <c r="M432" s="250">
        <v>0</v>
      </c>
      <c r="N432" s="272">
        <v>0</v>
      </c>
      <c r="O432" s="323">
        <v>2730300</v>
      </c>
      <c r="P432" s="250">
        <v>0</v>
      </c>
      <c r="Q432" s="250">
        <v>0</v>
      </c>
      <c r="R432" s="250">
        <v>0</v>
      </c>
      <c r="S432" s="250">
        <v>3</v>
      </c>
    </row>
    <row r="433" spans="1:19" ht="30" customHeight="1">
      <c r="A433" s="260">
        <v>703</v>
      </c>
      <c r="B433" s="178" t="s">
        <v>1168</v>
      </c>
      <c r="C433" s="166" t="s">
        <v>686</v>
      </c>
      <c r="D433" s="1061" t="s">
        <v>561</v>
      </c>
      <c r="E433" s="439" t="s">
        <v>182</v>
      </c>
      <c r="F433" s="1005">
        <v>43580</v>
      </c>
      <c r="G433" s="474" t="s">
        <v>22</v>
      </c>
      <c r="H433" s="320" t="s">
        <v>69</v>
      </c>
      <c r="I433" s="299" t="s">
        <v>346</v>
      </c>
      <c r="J433" s="320" t="s">
        <v>671</v>
      </c>
      <c r="K433" s="299" t="s">
        <v>513</v>
      </c>
      <c r="L433" s="299" t="s">
        <v>87</v>
      </c>
      <c r="M433" s="276">
        <f aca="true" t="shared" si="80" ref="M433:R433">M434</f>
        <v>400000</v>
      </c>
      <c r="N433" s="276">
        <f t="shared" si="80"/>
        <v>400000</v>
      </c>
      <c r="O433" s="276">
        <v>0</v>
      </c>
      <c r="P433" s="276">
        <f t="shared" si="80"/>
        <v>0</v>
      </c>
      <c r="Q433" s="276">
        <f t="shared" si="80"/>
        <v>0</v>
      </c>
      <c r="R433" s="276">
        <f t="shared" si="80"/>
        <v>0</v>
      </c>
      <c r="S433" s="125"/>
    </row>
    <row r="434" spans="1:19" ht="30" customHeight="1">
      <c r="A434" s="177"/>
      <c r="B434" s="179"/>
      <c r="C434" s="186" t="s">
        <v>320</v>
      </c>
      <c r="D434" s="829"/>
      <c r="E434" s="183"/>
      <c r="F434" s="191"/>
      <c r="G434" s="185"/>
      <c r="H434" s="312" t="s">
        <v>69</v>
      </c>
      <c r="I434" s="312" t="s">
        <v>346</v>
      </c>
      <c r="J434" s="312" t="s">
        <v>671</v>
      </c>
      <c r="K434" s="312" t="s">
        <v>513</v>
      </c>
      <c r="L434" s="250">
        <v>310</v>
      </c>
      <c r="M434" s="260">
        <v>400000</v>
      </c>
      <c r="N434" s="261">
        <v>400000</v>
      </c>
      <c r="O434" s="316">
        <v>0</v>
      </c>
      <c r="P434" s="260">
        <v>0</v>
      </c>
      <c r="Q434" s="260">
        <v>0</v>
      </c>
      <c r="R434" s="260">
        <v>0</v>
      </c>
      <c r="S434" s="260">
        <v>3</v>
      </c>
    </row>
    <row r="435" spans="1:19" ht="82.5" customHeight="1">
      <c r="A435" s="125">
        <v>703</v>
      </c>
      <c r="B435" s="843" t="s">
        <v>1169</v>
      </c>
      <c r="C435" s="226" t="s">
        <v>687</v>
      </c>
      <c r="D435" s="985" t="s">
        <v>688</v>
      </c>
      <c r="E435" s="475" t="s">
        <v>182</v>
      </c>
      <c r="F435" s="1093">
        <v>43423</v>
      </c>
      <c r="G435" s="1093"/>
      <c r="H435" s="299" t="s">
        <v>69</v>
      </c>
      <c r="I435" s="299" t="s">
        <v>4</v>
      </c>
      <c r="J435" s="299" t="s">
        <v>689</v>
      </c>
      <c r="K435" s="299" t="s">
        <v>12</v>
      </c>
      <c r="L435" s="299" t="s">
        <v>87</v>
      </c>
      <c r="M435" s="257">
        <f aca="true" t="shared" si="81" ref="M435:R435">M438</f>
        <v>848200</v>
      </c>
      <c r="N435" s="257">
        <f t="shared" si="81"/>
        <v>691739.66</v>
      </c>
      <c r="O435" s="257">
        <v>504300</v>
      </c>
      <c r="P435" s="257">
        <f t="shared" si="81"/>
        <v>0</v>
      </c>
      <c r="Q435" s="257">
        <f t="shared" si="81"/>
        <v>0</v>
      </c>
      <c r="R435" s="257">
        <f t="shared" si="81"/>
        <v>0</v>
      </c>
      <c r="S435" s="260"/>
    </row>
    <row r="436" spans="1:19" ht="30" customHeight="1">
      <c r="A436" s="125"/>
      <c r="B436" s="843"/>
      <c r="C436" s="136"/>
      <c r="D436" s="983" t="s">
        <v>690</v>
      </c>
      <c r="E436" s="175" t="s">
        <v>182</v>
      </c>
      <c r="F436" s="990" t="s">
        <v>691</v>
      </c>
      <c r="G436" s="990"/>
      <c r="H436" s="1002"/>
      <c r="I436" s="1002"/>
      <c r="J436" s="973"/>
      <c r="K436" s="973"/>
      <c r="L436" s="1002"/>
      <c r="M436" s="504"/>
      <c r="N436" s="504"/>
      <c r="O436" s="504"/>
      <c r="P436" s="504"/>
      <c r="Q436" s="504"/>
      <c r="R436" s="504"/>
      <c r="S436" s="170"/>
    </row>
    <row r="437" spans="1:19" ht="21.75" customHeight="1">
      <c r="A437" s="125"/>
      <c r="B437" s="843"/>
      <c r="C437" s="136" t="s">
        <v>379</v>
      </c>
      <c r="D437" s="530"/>
      <c r="E437" s="175"/>
      <c r="F437" s="990"/>
      <c r="G437" s="990"/>
      <c r="H437" s="973" t="s">
        <v>69</v>
      </c>
      <c r="I437" s="973" t="s">
        <v>4</v>
      </c>
      <c r="J437" s="994" t="s">
        <v>689</v>
      </c>
      <c r="K437" s="994" t="s">
        <v>12</v>
      </c>
      <c r="L437" s="973" t="s">
        <v>1170</v>
      </c>
      <c r="M437" s="505"/>
      <c r="N437" s="505"/>
      <c r="O437" s="505">
        <v>504300</v>
      </c>
      <c r="P437" s="505"/>
      <c r="Q437" s="505"/>
      <c r="R437" s="505"/>
      <c r="S437" s="269"/>
    </row>
    <row r="438" spans="1:19" ht="18" customHeight="1">
      <c r="A438" s="177"/>
      <c r="B438" s="844"/>
      <c r="C438" s="136" t="s">
        <v>379</v>
      </c>
      <c r="D438" s="1094"/>
      <c r="E438" s="179"/>
      <c r="F438" s="991"/>
      <c r="G438" s="489"/>
      <c r="H438" s="320" t="s">
        <v>69</v>
      </c>
      <c r="I438" s="320" t="s">
        <v>346</v>
      </c>
      <c r="J438" s="320" t="s">
        <v>689</v>
      </c>
      <c r="K438" s="320" t="s">
        <v>12</v>
      </c>
      <c r="L438" s="260">
        <v>223</v>
      </c>
      <c r="M438" s="260">
        <v>848200</v>
      </c>
      <c r="N438" s="261">
        <v>691739.66</v>
      </c>
      <c r="O438" s="316">
        <v>0</v>
      </c>
      <c r="P438" s="260">
        <v>0</v>
      </c>
      <c r="Q438" s="260">
        <v>0</v>
      </c>
      <c r="R438" s="260">
        <v>0</v>
      </c>
      <c r="S438" s="260">
        <v>3</v>
      </c>
    </row>
    <row r="439" spans="1:19" s="366" customFormat="1" ht="62.25" customHeight="1">
      <c r="A439" s="125">
        <v>703</v>
      </c>
      <c r="B439" s="175" t="s">
        <v>1171</v>
      </c>
      <c r="C439" s="166" t="s">
        <v>692</v>
      </c>
      <c r="D439" s="968" t="s">
        <v>693</v>
      </c>
      <c r="E439" s="178" t="s">
        <v>182</v>
      </c>
      <c r="F439" s="969">
        <v>42552</v>
      </c>
      <c r="G439" s="969" t="s">
        <v>22</v>
      </c>
      <c r="H439" s="320" t="s">
        <v>539</v>
      </c>
      <c r="I439" s="320" t="s">
        <v>562</v>
      </c>
      <c r="J439" s="320" t="s">
        <v>694</v>
      </c>
      <c r="K439" s="320" t="s">
        <v>695</v>
      </c>
      <c r="L439" s="260">
        <v>0</v>
      </c>
      <c r="M439" s="258">
        <f aca="true" t="shared" si="82" ref="M439:R439">M442+M443</f>
        <v>3824997.8</v>
      </c>
      <c r="N439" s="258">
        <f t="shared" si="82"/>
        <v>3823889.8</v>
      </c>
      <c r="O439" s="262">
        <f t="shared" si="82"/>
        <v>2239600</v>
      </c>
      <c r="P439" s="258">
        <f t="shared" si="82"/>
        <v>2239600</v>
      </c>
      <c r="Q439" s="258">
        <f t="shared" si="82"/>
        <v>2239600</v>
      </c>
      <c r="R439" s="258">
        <f t="shared" si="82"/>
        <v>2239600</v>
      </c>
      <c r="S439" s="260"/>
    </row>
    <row r="440" spans="1:19" ht="30" customHeight="1">
      <c r="A440" s="125"/>
      <c r="B440" s="175"/>
      <c r="C440" s="226"/>
      <c r="D440" s="966"/>
      <c r="E440" s="179"/>
      <c r="F440" s="478"/>
      <c r="G440" s="478"/>
      <c r="H440" s="299"/>
      <c r="I440" s="299"/>
      <c r="J440" s="299"/>
      <c r="K440" s="299"/>
      <c r="L440" s="125"/>
      <c r="M440" s="125"/>
      <c r="N440" s="292"/>
      <c r="O440" s="125"/>
      <c r="P440" s="125"/>
      <c r="Q440" s="125"/>
      <c r="R440" s="125"/>
      <c r="S440" s="125"/>
    </row>
    <row r="441" spans="1:19" ht="132.75" customHeight="1">
      <c r="A441" s="125"/>
      <c r="B441" s="175"/>
      <c r="C441" s="136"/>
      <c r="D441" s="968" t="s">
        <v>982</v>
      </c>
      <c r="E441" s="175" t="s">
        <v>182</v>
      </c>
      <c r="F441" s="193">
        <v>43810</v>
      </c>
      <c r="G441" s="193" t="s">
        <v>22</v>
      </c>
      <c r="H441" s="299"/>
      <c r="I441" s="299"/>
      <c r="J441" s="311"/>
      <c r="K441" s="311"/>
      <c r="L441" s="125"/>
      <c r="M441" s="125"/>
      <c r="N441" s="293"/>
      <c r="O441" s="125"/>
      <c r="P441" s="125"/>
      <c r="Q441" s="125"/>
      <c r="R441" s="125"/>
      <c r="S441" s="125"/>
    </row>
    <row r="442" spans="1:19" ht="38.25" customHeight="1">
      <c r="A442" s="125"/>
      <c r="B442" s="175"/>
      <c r="C442" s="186" t="s">
        <v>974</v>
      </c>
      <c r="D442" s="960"/>
      <c r="E442" s="175"/>
      <c r="F442" s="193"/>
      <c r="G442" s="193"/>
      <c r="H442" s="320" t="s">
        <v>539</v>
      </c>
      <c r="I442" s="320" t="s">
        <v>562</v>
      </c>
      <c r="J442" s="320" t="s">
        <v>694</v>
      </c>
      <c r="K442" s="320" t="s">
        <v>695</v>
      </c>
      <c r="L442" s="260">
        <v>241</v>
      </c>
      <c r="M442" s="260">
        <v>3687997.8</v>
      </c>
      <c r="N442" s="261">
        <v>3687997.8</v>
      </c>
      <c r="O442" s="260">
        <v>2239600</v>
      </c>
      <c r="P442" s="260">
        <v>2239600</v>
      </c>
      <c r="Q442" s="260">
        <v>2239600</v>
      </c>
      <c r="R442" s="260">
        <v>2239600</v>
      </c>
      <c r="S442" s="260">
        <v>3</v>
      </c>
    </row>
    <row r="443" spans="1:19" ht="115.5" customHeight="1">
      <c r="A443" s="125"/>
      <c r="B443" s="179"/>
      <c r="C443" s="186" t="s">
        <v>974</v>
      </c>
      <c r="D443" s="965" t="s">
        <v>1172</v>
      </c>
      <c r="E443" s="179" t="s">
        <v>152</v>
      </c>
      <c r="F443" s="478">
        <v>43644</v>
      </c>
      <c r="G443" s="478" t="s">
        <v>22</v>
      </c>
      <c r="H443" s="320" t="s">
        <v>539</v>
      </c>
      <c r="I443" s="320" t="s">
        <v>562</v>
      </c>
      <c r="J443" s="320" t="s">
        <v>694</v>
      </c>
      <c r="K443" s="320" t="s">
        <v>696</v>
      </c>
      <c r="L443" s="260">
        <v>241</v>
      </c>
      <c r="M443" s="260">
        <v>137000</v>
      </c>
      <c r="N443" s="261">
        <v>135892</v>
      </c>
      <c r="O443" s="260">
        <v>0</v>
      </c>
      <c r="P443" s="260">
        <v>0</v>
      </c>
      <c r="Q443" s="260">
        <v>0</v>
      </c>
      <c r="R443" s="260">
        <v>0</v>
      </c>
      <c r="S443" s="260">
        <v>3</v>
      </c>
    </row>
    <row r="444" spans="1:19" s="366" customFormat="1" ht="163.5" customHeight="1">
      <c r="A444" s="978">
        <v>703</v>
      </c>
      <c r="B444" s="175" t="s">
        <v>1173</v>
      </c>
      <c r="C444" s="136" t="s">
        <v>697</v>
      </c>
      <c r="D444" s="143" t="s">
        <v>698</v>
      </c>
      <c r="E444" s="175" t="s">
        <v>699</v>
      </c>
      <c r="F444" s="193" t="s">
        <v>700</v>
      </c>
      <c r="G444" s="193" t="s">
        <v>701</v>
      </c>
      <c r="H444" s="320" t="s">
        <v>359</v>
      </c>
      <c r="I444" s="320" t="s">
        <v>4</v>
      </c>
      <c r="J444" s="320" t="s">
        <v>702</v>
      </c>
      <c r="K444" s="320" t="s">
        <v>703</v>
      </c>
      <c r="L444" s="260">
        <v>200</v>
      </c>
      <c r="M444" s="258">
        <f aca="true" t="shared" si="83" ref="M444:R444">M445</f>
        <v>5800</v>
      </c>
      <c r="N444" s="258">
        <f t="shared" si="83"/>
        <v>5769.86</v>
      </c>
      <c r="O444" s="258">
        <f t="shared" si="83"/>
        <v>355650</v>
      </c>
      <c r="P444" s="258">
        <f t="shared" si="83"/>
        <v>1153000</v>
      </c>
      <c r="Q444" s="258">
        <f t="shared" si="83"/>
        <v>2725000</v>
      </c>
      <c r="R444" s="258">
        <f t="shared" si="83"/>
        <v>4296400</v>
      </c>
      <c r="S444" s="260"/>
    </row>
    <row r="445" spans="1:19" ht="24.75" customHeight="1">
      <c r="A445" s="655"/>
      <c r="B445" s="175"/>
      <c r="C445" s="1095" t="s">
        <v>704</v>
      </c>
      <c r="D445" s="489"/>
      <c r="E445" s="179"/>
      <c r="F445" s="478"/>
      <c r="G445" s="478"/>
      <c r="H445" s="976" t="s">
        <v>359</v>
      </c>
      <c r="I445" s="976" t="s">
        <v>4</v>
      </c>
      <c r="J445" s="976" t="s">
        <v>702</v>
      </c>
      <c r="K445" s="976" t="s">
        <v>703</v>
      </c>
      <c r="L445" s="265">
        <v>231</v>
      </c>
      <c r="M445" s="265">
        <v>5800</v>
      </c>
      <c r="N445" s="266">
        <v>5769.86</v>
      </c>
      <c r="O445" s="506">
        <v>355650</v>
      </c>
      <c r="P445" s="265">
        <v>1153000</v>
      </c>
      <c r="Q445" s="265">
        <v>2725000</v>
      </c>
      <c r="R445" s="265">
        <v>4296400</v>
      </c>
      <c r="S445" s="265">
        <v>3</v>
      </c>
    </row>
    <row r="446" spans="1:19" ht="21.75" customHeight="1">
      <c r="A446" s="1096" t="s">
        <v>1189</v>
      </c>
      <c r="B446" s="1097"/>
      <c r="C446" s="1098"/>
      <c r="D446" s="1099"/>
      <c r="E446" s="1100"/>
      <c r="F446" s="1100"/>
      <c r="G446" s="1100"/>
      <c r="H446" s="1100"/>
      <c r="I446" s="1100"/>
      <c r="J446" s="1101"/>
      <c r="K446" s="1100"/>
      <c r="L446" s="1100"/>
      <c r="M446" s="1102">
        <f>M10+M14+M18+M27+M37+M43+M47+M49+M53+M61+M63+M68+M71+M74+M77+M97+M100+M104+M112+M114+M142+M150+M167+M181+M193+M198+M206+M209+M213+M217+M233+M235+M261+M264+M269+M274+M277+M280+M283+M286+M289+M292+M295+M298+M302+M304+M306+M310+M313+M315+M317+M325+M329+M340+M350+M353+M362+M371+M374+M376+M382+M386+M388+M384+M390+M392+M400+M402+M404+M407+M410+M413+M418+M422+M433+M435+M439+M444+M203</f>
        <v>281325716.27000004</v>
      </c>
      <c r="N446" s="1102">
        <f>N10+N14+N18+N27+N37+N43+N47+N49+N53+N61+N63+N68+N71+N74+N77+N97+N100+N104+N112+N114+N142+N150+N167+N181+N193+N198+N206+N209+N213+N217+N233+N235+N261+N264+N269+N274+N277+N280+N283+N286+N289+N292+N295+N298+N302+N304+N306+N310+N313+N315+N317+N325+N329+N340+N350+N353+N362+N371+N374+N376+N382+N386+N388+N384+N390+N392+N400+N402+N404+N407+N410+N413+N418+N422+N433+N435+N439+N444+N203</f>
        <v>191433622.55</v>
      </c>
      <c r="O446" s="1102">
        <f>O7+O10+O14+O18+O27+O37+O43+O47+O49+O53+O57+O61+O63+O68+O71+O74+O77+O94+O97+O100+O104+O108+O114+O142+O150+O167+O181+O187+O190+O193+O198++O203+O206+O209+O213+O217+O233+O235+O251+O255+O262+O265+O267+O270+O272+O275+O278+O280+O283+O286+O289+O292+O295+O298+O300+O302+O304+O306+O308+O310+O315+O321+O325+O329+O340+O350+O353+O358+O363+O365+O367+O369+O371+O374+O376+O378+O382+O386+O384+O388+O390+O394+O397+O400+O404+O407+O410+O413+O416+O419+O423+O253+O431+O435+O439+O444+O317</f>
        <v>249869808.09</v>
      </c>
      <c r="P446" s="1102">
        <f>P10+P14+P18+P27+P37+P43+P47+P49+P53+P61+P63+P68+P71+P74+P77+P97+P100+P104+P108+P112+P114+P142+P150+P167+P177+P179+P181+P187+P190+P193+P198+P203+P206+P209+P213+P217+P233+P235+P251+P253+P255+P257+P259+P262+P265+P267+P270+P272+P275+P278+P280+P283+P286+P289+P292+P295+P300+P302+P304+P306+P308+P310+P313+P315+P317+P321+P329+P332+P334+P336+P338+P340+P350+P353+P358+P360+P363+P365+P367+P369+P371+P374+P376+P378+P380+P382+P384+P386+P388+P390+P394+P397+P400+P402+P404+P407+P410+P419+P423+P428+P431+P433+P435+P439+P444+P7+P392</f>
        <v>149614704</v>
      </c>
      <c r="Q446" s="1102">
        <f>Q10+Q14+Q18+Q27+Q37+Q43+Q47+Q49+Q53+Q61+Q63+Q68+Q71+Q74+Q77+Q97+Q100+Q104+Q108+Q112+Q114+Q142+Q150+Q167+Q177+Q179+Q181+Q187+Q190+Q193+Q198+Q203+Q206+Q209+Q213+Q217+Q233+Q235+Q251+Q253+Q255+Q257+Q259+Q262+Q265+Q267+Q270+Q272+Q275+Q278+Q280+Q283+Q286+Q289+Q292+Q295+Q300+Q302+Q304+Q306+Q308+Q310+Q313+Q315+Q317+Q321+Q329+Q332+Q334+Q336+Q338+Q340+Q350+Q353+Q358+Q360+Q363+Q365+Q367+Q369+Q371+Q374+Q376+Q378+Q380+Q382+Q384+Q386+Q388+Q390+Q394+Q397+Q400+Q402+Q404+Q407+Q410+Q419+Q423+Q428+Q431+Q433+Q435+Q439+Q444+Q7</f>
        <v>148295000</v>
      </c>
      <c r="R446" s="1102">
        <f>R10+R14+R18+R27+R37+R43+R47+R49+R53+R61+R63+R68+R71+R74+R77+R97+R100+R104+R108+R112+R114+R142+R150+R167+R177+R179+R181+R187+R190+R193+R198+R203+R206+R209+R213+R217+R233+R235+R251+R253+R255+R257+R259+R262+R265+R267+R270+R272+R275+R278+R280+R283+R286+R289+R292+R295+R300+R302+R304+R306+R308+R310+R313+R315+R317+R321+R329+R332+R334+R336+R338+R340+R350+R353+R358+R360+R363+R365+R367+R369+R371+R374+R376+R378+R380+R382+R384+R386+R388+R390+R394+R397+R400+R402+R404+R407+R410+R419+R423+R428+R431+R433+R435+R439+R444+R7</f>
        <v>153586000</v>
      </c>
      <c r="S446" s="1100"/>
    </row>
    <row r="447" spans="1:19" s="181" customFormat="1" ht="33.75" customHeight="1">
      <c r="A447" s="699" t="s">
        <v>706</v>
      </c>
      <c r="B447" s="634"/>
      <c r="C447" s="634"/>
      <c r="D447" s="634"/>
      <c r="E447" s="634"/>
      <c r="F447" s="634"/>
      <c r="G447" s="634"/>
      <c r="H447" s="634"/>
      <c r="I447" s="634"/>
      <c r="J447" s="634"/>
      <c r="K447" s="634"/>
      <c r="L447" s="634"/>
      <c r="M447" s="634"/>
      <c r="N447" s="634"/>
      <c r="O447" s="634"/>
      <c r="P447" s="634"/>
      <c r="Q447" s="634"/>
      <c r="R447" s="634"/>
      <c r="S447" s="634"/>
    </row>
    <row r="448" spans="1:19" s="181" customFormat="1" ht="21.75" customHeight="1">
      <c r="A448" s="700" t="s">
        <v>35</v>
      </c>
      <c r="B448" s="698" t="s">
        <v>14</v>
      </c>
      <c r="C448" s="698" t="s">
        <v>26</v>
      </c>
      <c r="D448" s="698" t="s">
        <v>15</v>
      </c>
      <c r="E448" s="605" t="s">
        <v>16</v>
      </c>
      <c r="F448" s="605" t="s">
        <v>38</v>
      </c>
      <c r="G448" s="630" t="s">
        <v>34</v>
      </c>
      <c r="H448" s="626" t="s">
        <v>17</v>
      </c>
      <c r="I448" s="626" t="s">
        <v>18</v>
      </c>
      <c r="J448" s="626" t="s">
        <v>19</v>
      </c>
      <c r="K448" s="626" t="s">
        <v>20</v>
      </c>
      <c r="L448" s="630" t="s">
        <v>21</v>
      </c>
      <c r="M448" s="698" t="s">
        <v>708</v>
      </c>
      <c r="N448" s="698"/>
      <c r="O448" s="698"/>
      <c r="P448" s="698"/>
      <c r="Q448" s="698"/>
      <c r="R448" s="698"/>
      <c r="S448" s="698" t="s">
        <v>2</v>
      </c>
    </row>
    <row r="449" spans="1:19" s="181" customFormat="1" ht="21.75" customHeight="1">
      <c r="A449" s="701"/>
      <c r="B449" s="698"/>
      <c r="C449" s="698"/>
      <c r="D449" s="698"/>
      <c r="E449" s="606"/>
      <c r="F449" s="643"/>
      <c r="G449" s="630"/>
      <c r="H449" s="626"/>
      <c r="I449" s="626"/>
      <c r="J449" s="626"/>
      <c r="K449" s="626"/>
      <c r="L449" s="630"/>
      <c r="M449" s="636" t="s">
        <v>983</v>
      </c>
      <c r="N449" s="637"/>
      <c r="O449" s="624" t="s">
        <v>984</v>
      </c>
      <c r="P449" s="624" t="s">
        <v>987</v>
      </c>
      <c r="Q449" s="678" t="s">
        <v>292</v>
      </c>
      <c r="R449" s="679"/>
      <c r="S449" s="698"/>
    </row>
    <row r="450" spans="1:19" s="181" customFormat="1" ht="51.75" customHeight="1">
      <c r="A450" s="702"/>
      <c r="B450" s="698"/>
      <c r="C450" s="698"/>
      <c r="D450" s="698"/>
      <c r="E450" s="606"/>
      <c r="F450" s="644"/>
      <c r="G450" s="605"/>
      <c r="H450" s="627"/>
      <c r="I450" s="627"/>
      <c r="J450" s="627"/>
      <c r="K450" s="627"/>
      <c r="L450" s="605"/>
      <c r="M450" s="148" t="s">
        <v>293</v>
      </c>
      <c r="N450" s="148" t="s">
        <v>294</v>
      </c>
      <c r="O450" s="625"/>
      <c r="P450" s="625"/>
      <c r="Q450" s="148" t="s">
        <v>985</v>
      </c>
      <c r="R450" s="148" t="s">
        <v>986</v>
      </c>
      <c r="S450" s="698"/>
    </row>
    <row r="451" spans="1:19" s="181" customFormat="1" ht="21.75" customHeight="1">
      <c r="A451" s="274">
        <v>1</v>
      </c>
      <c r="B451" s="169">
        <v>2</v>
      </c>
      <c r="C451" s="169">
        <v>3</v>
      </c>
      <c r="D451" s="169">
        <v>4</v>
      </c>
      <c r="E451" s="169">
        <v>5</v>
      </c>
      <c r="F451" s="169">
        <v>6</v>
      </c>
      <c r="G451" s="169">
        <v>7</v>
      </c>
      <c r="H451" s="168">
        <v>8</v>
      </c>
      <c r="I451" s="168">
        <v>9</v>
      </c>
      <c r="J451" s="168">
        <v>10</v>
      </c>
      <c r="K451" s="168">
        <v>11</v>
      </c>
      <c r="L451" s="169">
        <v>12</v>
      </c>
      <c r="M451" s="169">
        <v>13</v>
      </c>
      <c r="N451" s="169">
        <v>14</v>
      </c>
      <c r="O451" s="169">
        <v>15</v>
      </c>
      <c r="P451" s="169">
        <v>33</v>
      </c>
      <c r="Q451" s="207">
        <v>17</v>
      </c>
      <c r="R451" s="207">
        <v>18</v>
      </c>
      <c r="S451" s="169">
        <v>19</v>
      </c>
    </row>
    <row r="452" spans="1:19" s="181" customFormat="1" ht="42.75" customHeight="1">
      <c r="A452" s="645">
        <v>708</v>
      </c>
      <c r="B452" s="703" t="s">
        <v>711</v>
      </c>
      <c r="C452" s="705" t="s">
        <v>712</v>
      </c>
      <c r="D452" s="208" t="s">
        <v>713</v>
      </c>
      <c r="E452" s="196" t="s">
        <v>714</v>
      </c>
      <c r="F452" s="197">
        <v>37670</v>
      </c>
      <c r="G452" s="198" t="s">
        <v>22</v>
      </c>
      <c r="H452" s="878" t="s">
        <v>4</v>
      </c>
      <c r="I452" s="878" t="s">
        <v>1</v>
      </c>
      <c r="J452" s="878" t="s">
        <v>715</v>
      </c>
      <c r="K452" s="878" t="s">
        <v>716</v>
      </c>
      <c r="L452" s="878" t="s">
        <v>87</v>
      </c>
      <c r="M452" s="879">
        <v>2744600</v>
      </c>
      <c r="N452" s="879">
        <v>2744510.08</v>
      </c>
      <c r="O452" s="879">
        <v>426300</v>
      </c>
      <c r="P452" s="879">
        <v>0</v>
      </c>
      <c r="Q452" s="879">
        <v>0</v>
      </c>
      <c r="R452" s="879">
        <v>0</v>
      </c>
      <c r="S452" s="880">
        <v>1</v>
      </c>
    </row>
    <row r="453" spans="1:19" s="181" customFormat="1" ht="107.25" customHeight="1">
      <c r="A453" s="645"/>
      <c r="B453" s="703"/>
      <c r="C453" s="706"/>
      <c r="D453" s="180" t="s">
        <v>717</v>
      </c>
      <c r="E453" s="199" t="s">
        <v>182</v>
      </c>
      <c r="F453" s="200">
        <v>37589</v>
      </c>
      <c r="G453" s="201" t="s">
        <v>22</v>
      </c>
      <c r="H453" s="881"/>
      <c r="I453" s="881"/>
      <c r="J453" s="881"/>
      <c r="K453" s="881"/>
      <c r="L453" s="645"/>
      <c r="M453" s="882"/>
      <c r="N453" s="882"/>
      <c r="O453" s="882"/>
      <c r="P453" s="882"/>
      <c r="Q453" s="882"/>
      <c r="R453" s="882"/>
      <c r="S453" s="645"/>
    </row>
    <row r="454" spans="1:19" s="181" customFormat="1" ht="59.25" customHeight="1">
      <c r="A454" s="653"/>
      <c r="B454" s="704"/>
      <c r="C454" s="707"/>
      <c r="D454" s="208" t="s">
        <v>718</v>
      </c>
      <c r="E454" s="196" t="s">
        <v>719</v>
      </c>
      <c r="F454" s="202">
        <v>37432</v>
      </c>
      <c r="G454" s="198" t="s">
        <v>22</v>
      </c>
      <c r="H454" s="883"/>
      <c r="I454" s="883"/>
      <c r="J454" s="883"/>
      <c r="K454" s="883"/>
      <c r="L454" s="653"/>
      <c r="M454" s="884"/>
      <c r="N454" s="884"/>
      <c r="O454" s="884"/>
      <c r="P454" s="884"/>
      <c r="Q454" s="884"/>
      <c r="R454" s="884"/>
      <c r="S454" s="653"/>
    </row>
    <row r="455" spans="1:19" s="181" customFormat="1" ht="21.75" customHeight="1">
      <c r="A455" s="885" t="s">
        <v>924</v>
      </c>
      <c r="B455" s="886"/>
      <c r="C455" s="887"/>
      <c r="D455" s="888"/>
      <c r="E455" s="888"/>
      <c r="F455" s="888"/>
      <c r="G455" s="888"/>
      <c r="H455" s="888"/>
      <c r="I455" s="888"/>
      <c r="J455" s="888"/>
      <c r="K455" s="888"/>
      <c r="L455" s="888"/>
      <c r="M455" s="496">
        <f>M452</f>
        <v>2744600</v>
      </c>
      <c r="N455" s="496">
        <f>N452</f>
        <v>2744510.08</v>
      </c>
      <c r="O455" s="496">
        <f>O452</f>
        <v>426300</v>
      </c>
      <c r="P455" s="496">
        <v>0</v>
      </c>
      <c r="Q455" s="496">
        <v>0</v>
      </c>
      <c r="R455" s="496">
        <v>0</v>
      </c>
      <c r="S455" s="495"/>
    </row>
    <row r="456" spans="1:19" ht="31.5" customHeight="1">
      <c r="A456" s="632" t="s">
        <v>274</v>
      </c>
      <c r="B456" s="633"/>
      <c r="C456" s="633"/>
      <c r="D456" s="633"/>
      <c r="E456" s="633"/>
      <c r="F456" s="633"/>
      <c r="G456" s="633"/>
      <c r="H456" s="633"/>
      <c r="I456" s="633"/>
      <c r="J456" s="633"/>
      <c r="K456" s="633"/>
      <c r="L456" s="633"/>
      <c r="M456" s="633"/>
      <c r="N456" s="633"/>
      <c r="O456" s="633"/>
      <c r="P456" s="634"/>
      <c r="Q456" s="634"/>
      <c r="R456" s="634"/>
      <c r="S456" s="635"/>
    </row>
    <row r="457" spans="1:19" ht="11.25">
      <c r="A457" s="605" t="s">
        <v>35</v>
      </c>
      <c r="B457" s="630" t="s">
        <v>14</v>
      </c>
      <c r="C457" s="630" t="s">
        <v>26</v>
      </c>
      <c r="D457" s="601" t="s">
        <v>15</v>
      </c>
      <c r="E457" s="605" t="s">
        <v>16</v>
      </c>
      <c r="F457" s="605" t="s">
        <v>38</v>
      </c>
      <c r="G457" s="630" t="s">
        <v>34</v>
      </c>
      <c r="H457" s="626" t="s">
        <v>17</v>
      </c>
      <c r="I457" s="626" t="s">
        <v>18</v>
      </c>
      <c r="J457" s="626" t="s">
        <v>19</v>
      </c>
      <c r="K457" s="626" t="s">
        <v>20</v>
      </c>
      <c r="L457" s="630" t="s">
        <v>21</v>
      </c>
      <c r="M457" s="621" t="s">
        <v>134</v>
      </c>
      <c r="N457" s="622"/>
      <c r="O457" s="622"/>
      <c r="P457" s="622"/>
      <c r="Q457" s="623"/>
      <c r="R457" s="491"/>
      <c r="S457" s="628" t="s">
        <v>2</v>
      </c>
    </row>
    <row r="458" spans="1:19" ht="12.75" customHeight="1">
      <c r="A458" s="606"/>
      <c r="B458" s="630"/>
      <c r="C458" s="630"/>
      <c r="D458" s="601"/>
      <c r="E458" s="606"/>
      <c r="F458" s="643"/>
      <c r="G458" s="630"/>
      <c r="H458" s="626"/>
      <c r="I458" s="626"/>
      <c r="J458" s="626"/>
      <c r="K458" s="626"/>
      <c r="L458" s="630"/>
      <c r="M458" s="636" t="s">
        <v>983</v>
      </c>
      <c r="N458" s="637"/>
      <c r="O458" s="624" t="s">
        <v>984</v>
      </c>
      <c r="P458" s="624" t="s">
        <v>987</v>
      </c>
      <c r="Q458" s="678" t="s">
        <v>292</v>
      </c>
      <c r="R458" s="679"/>
      <c r="S458" s="629"/>
    </row>
    <row r="459" spans="1:19" ht="102" customHeight="1">
      <c r="A459" s="606"/>
      <c r="B459" s="605"/>
      <c r="C459" s="605"/>
      <c r="D459" s="602"/>
      <c r="E459" s="606"/>
      <c r="F459" s="644"/>
      <c r="G459" s="605"/>
      <c r="H459" s="627"/>
      <c r="I459" s="627"/>
      <c r="J459" s="627"/>
      <c r="K459" s="627"/>
      <c r="L459" s="605"/>
      <c r="M459" s="148" t="s">
        <v>293</v>
      </c>
      <c r="N459" s="148" t="s">
        <v>294</v>
      </c>
      <c r="O459" s="625"/>
      <c r="P459" s="625"/>
      <c r="Q459" s="148" t="s">
        <v>985</v>
      </c>
      <c r="R459" s="148" t="s">
        <v>986</v>
      </c>
      <c r="S459" s="629"/>
    </row>
    <row r="460" spans="1:19" s="122" customFormat="1" ht="12.75">
      <c r="A460" s="217">
        <v>1</v>
      </c>
      <c r="B460" s="124">
        <v>2</v>
      </c>
      <c r="C460" s="217">
        <v>3</v>
      </c>
      <c r="D460" s="146">
        <v>4</v>
      </c>
      <c r="E460" s="124">
        <v>5</v>
      </c>
      <c r="F460" s="124">
        <v>6</v>
      </c>
      <c r="G460" s="124">
        <v>7</v>
      </c>
      <c r="H460" s="223" t="s">
        <v>67</v>
      </c>
      <c r="I460" s="223" t="s">
        <v>68</v>
      </c>
      <c r="J460" s="223" t="s">
        <v>25</v>
      </c>
      <c r="K460" s="223" t="s">
        <v>69</v>
      </c>
      <c r="L460" s="217">
        <v>12</v>
      </c>
      <c r="M460" s="217">
        <v>13</v>
      </c>
      <c r="N460" s="217">
        <v>14</v>
      </c>
      <c r="O460" s="217">
        <v>15</v>
      </c>
      <c r="P460" s="217">
        <v>16</v>
      </c>
      <c r="Q460" s="217">
        <v>17</v>
      </c>
      <c r="R460" s="217">
        <v>18</v>
      </c>
      <c r="S460" s="224">
        <v>19</v>
      </c>
    </row>
    <row r="461" spans="1:19" s="122" customFormat="1" ht="146.25">
      <c r="A461" s="125">
        <v>757</v>
      </c>
      <c r="B461" s="126" t="s">
        <v>1190</v>
      </c>
      <c r="C461" s="922" t="s">
        <v>1191</v>
      </c>
      <c r="D461" s="795" t="s">
        <v>1192</v>
      </c>
      <c r="E461" s="375" t="s">
        <v>1193</v>
      </c>
      <c r="F461" s="796" t="s">
        <v>1194</v>
      </c>
      <c r="G461" s="375" t="s">
        <v>1195</v>
      </c>
      <c r="H461" s="797" t="s">
        <v>4</v>
      </c>
      <c r="I461" s="797" t="s">
        <v>1</v>
      </c>
      <c r="J461" s="797" t="s">
        <v>1180</v>
      </c>
      <c r="K461" s="797" t="s">
        <v>12</v>
      </c>
      <c r="L461" s="124">
        <v>226</v>
      </c>
      <c r="M461" s="124"/>
      <c r="N461" s="124"/>
      <c r="O461" s="124">
        <v>538848</v>
      </c>
      <c r="P461" s="124"/>
      <c r="Q461" s="124"/>
      <c r="R461" s="124"/>
      <c r="S461" s="798">
        <v>4</v>
      </c>
    </row>
    <row r="462" spans="1:19" s="122" customFormat="1" ht="191.25">
      <c r="A462" s="799"/>
      <c r="B462" s="126" t="s">
        <v>1196</v>
      </c>
      <c r="C462" s="922" t="s">
        <v>1197</v>
      </c>
      <c r="D462" s="795" t="s">
        <v>1198</v>
      </c>
      <c r="E462" s="375" t="s">
        <v>1199</v>
      </c>
      <c r="F462" s="371" t="s">
        <v>1200</v>
      </c>
      <c r="G462" s="375" t="s">
        <v>1018</v>
      </c>
      <c r="H462" s="797" t="s">
        <v>4</v>
      </c>
      <c r="I462" s="797" t="s">
        <v>1</v>
      </c>
      <c r="J462" s="797" t="s">
        <v>1201</v>
      </c>
      <c r="K462" s="797" t="s">
        <v>12</v>
      </c>
      <c r="L462" s="124">
        <v>226</v>
      </c>
      <c r="M462" s="124"/>
      <c r="N462" s="124"/>
      <c r="O462" s="124">
        <v>259400</v>
      </c>
      <c r="P462" s="124"/>
      <c r="Q462" s="124"/>
      <c r="R462" s="124"/>
      <c r="S462" s="798">
        <v>4</v>
      </c>
    </row>
    <row r="463" spans="1:22" ht="48" customHeight="1">
      <c r="A463" s="125"/>
      <c r="B463" s="126" t="s">
        <v>254</v>
      </c>
      <c r="C463" s="127" t="s">
        <v>135</v>
      </c>
      <c r="D463" s="602" t="s">
        <v>1016</v>
      </c>
      <c r="E463" s="602" t="s">
        <v>1199</v>
      </c>
      <c r="F463" s="696" t="s">
        <v>1017</v>
      </c>
      <c r="G463" s="602" t="s">
        <v>1018</v>
      </c>
      <c r="H463" s="126" t="s">
        <v>24</v>
      </c>
      <c r="I463" s="126" t="s">
        <v>27</v>
      </c>
      <c r="J463" s="126" t="s">
        <v>116</v>
      </c>
      <c r="K463" s="126" t="s">
        <v>8</v>
      </c>
      <c r="L463" s="126" t="s">
        <v>6</v>
      </c>
      <c r="M463" s="233">
        <v>5000</v>
      </c>
      <c r="N463" s="233">
        <v>5000</v>
      </c>
      <c r="O463" s="233">
        <v>0</v>
      </c>
      <c r="P463" s="233">
        <v>0</v>
      </c>
      <c r="Q463" s="233">
        <v>0</v>
      </c>
      <c r="R463" s="233">
        <v>0</v>
      </c>
      <c r="S463" s="234">
        <v>3</v>
      </c>
      <c r="T463" s="122"/>
      <c r="U463" s="122"/>
      <c r="V463" s="122"/>
    </row>
    <row r="464" spans="1:22" ht="80.25" customHeight="1">
      <c r="A464" s="125"/>
      <c r="B464" s="126" t="s">
        <v>128</v>
      </c>
      <c r="C464" s="127" t="s">
        <v>136</v>
      </c>
      <c r="D464" s="695"/>
      <c r="E464" s="695"/>
      <c r="F464" s="697"/>
      <c r="G464" s="695"/>
      <c r="H464" s="126" t="s">
        <v>24</v>
      </c>
      <c r="I464" s="126" t="s">
        <v>27</v>
      </c>
      <c r="J464" s="126" t="s">
        <v>210</v>
      </c>
      <c r="K464" s="126" t="s">
        <v>8</v>
      </c>
      <c r="L464" s="126" t="s">
        <v>6</v>
      </c>
      <c r="M464" s="233">
        <v>20000</v>
      </c>
      <c r="N464" s="233">
        <v>20000</v>
      </c>
      <c r="O464" s="233">
        <v>20000</v>
      </c>
      <c r="P464" s="233">
        <v>20000</v>
      </c>
      <c r="Q464" s="233">
        <v>20000</v>
      </c>
      <c r="R464" s="233">
        <v>20000</v>
      </c>
      <c r="S464" s="234">
        <v>3</v>
      </c>
      <c r="T464" s="122"/>
      <c r="U464" s="122"/>
      <c r="V464" s="122"/>
    </row>
    <row r="465" spans="1:22" ht="35.25" customHeight="1">
      <c r="A465" s="125"/>
      <c r="B465" s="126" t="s">
        <v>129</v>
      </c>
      <c r="C465" s="127" t="s">
        <v>70</v>
      </c>
      <c r="D465" s="695"/>
      <c r="E465" s="695"/>
      <c r="F465" s="697"/>
      <c r="G465" s="695"/>
      <c r="H465" s="126" t="s">
        <v>24</v>
      </c>
      <c r="I465" s="126" t="s">
        <v>27</v>
      </c>
      <c r="J465" s="126" t="s">
        <v>39</v>
      </c>
      <c r="K465" s="126" t="s">
        <v>8</v>
      </c>
      <c r="L465" s="126" t="s">
        <v>6</v>
      </c>
      <c r="M465" s="233">
        <v>2300</v>
      </c>
      <c r="N465" s="233">
        <v>2300</v>
      </c>
      <c r="O465" s="233">
        <v>0</v>
      </c>
      <c r="P465" s="233">
        <v>0</v>
      </c>
      <c r="Q465" s="233">
        <v>0</v>
      </c>
      <c r="R465" s="233">
        <v>0</v>
      </c>
      <c r="S465" s="234">
        <v>3</v>
      </c>
      <c r="T465" s="235"/>
      <c r="U465" s="235"/>
      <c r="V465" s="122"/>
    </row>
    <row r="466" spans="1:22" ht="36.75" customHeight="1">
      <c r="A466" s="125"/>
      <c r="B466" s="126" t="s">
        <v>130</v>
      </c>
      <c r="C466" s="127" t="s">
        <v>71</v>
      </c>
      <c r="D466" s="695"/>
      <c r="E466" s="695"/>
      <c r="F466" s="697"/>
      <c r="G466" s="695"/>
      <c r="H466" s="126" t="s">
        <v>24</v>
      </c>
      <c r="I466" s="126" t="s">
        <v>27</v>
      </c>
      <c r="J466" s="126" t="s">
        <v>54</v>
      </c>
      <c r="K466" s="126" t="s">
        <v>8</v>
      </c>
      <c r="L466" s="126" t="s">
        <v>6</v>
      </c>
      <c r="M466" s="233">
        <v>16400</v>
      </c>
      <c r="N466" s="233">
        <v>16400</v>
      </c>
      <c r="O466" s="233">
        <v>0</v>
      </c>
      <c r="P466" s="233">
        <v>0</v>
      </c>
      <c r="Q466" s="233">
        <v>0</v>
      </c>
      <c r="R466" s="233">
        <v>0</v>
      </c>
      <c r="S466" s="234">
        <v>3</v>
      </c>
      <c r="T466" s="122"/>
      <c r="U466" s="122"/>
      <c r="V466" s="122"/>
    </row>
    <row r="467" spans="1:22" ht="36.75" customHeight="1">
      <c r="A467" s="125"/>
      <c r="B467" s="126" t="s">
        <v>201</v>
      </c>
      <c r="C467" s="127" t="s">
        <v>255</v>
      </c>
      <c r="D467" s="695"/>
      <c r="E467" s="695"/>
      <c r="F467" s="697"/>
      <c r="G467" s="695"/>
      <c r="H467" s="126" t="s">
        <v>24</v>
      </c>
      <c r="I467" s="126" t="s">
        <v>27</v>
      </c>
      <c r="J467" s="126" t="s">
        <v>218</v>
      </c>
      <c r="K467" s="126" t="s">
        <v>8</v>
      </c>
      <c r="L467" s="126" t="s">
        <v>6</v>
      </c>
      <c r="M467" s="233">
        <v>30000</v>
      </c>
      <c r="N467" s="233">
        <v>30000</v>
      </c>
      <c r="O467" s="233">
        <v>0</v>
      </c>
      <c r="P467" s="233">
        <v>0</v>
      </c>
      <c r="Q467" s="233">
        <v>0</v>
      </c>
      <c r="R467" s="233">
        <v>0</v>
      </c>
      <c r="S467" s="234">
        <v>3</v>
      </c>
      <c r="T467" s="122"/>
      <c r="U467" s="122"/>
      <c r="V467" s="122"/>
    </row>
    <row r="468" spans="1:22" ht="44.25" customHeight="1">
      <c r="A468" s="125"/>
      <c r="B468" s="126" t="s">
        <v>1202</v>
      </c>
      <c r="C468" s="375" t="s">
        <v>111</v>
      </c>
      <c r="D468" s="602" t="s">
        <v>177</v>
      </c>
      <c r="E468" s="618" t="s">
        <v>152</v>
      </c>
      <c r="F468" s="688">
        <v>43101</v>
      </c>
      <c r="G468" s="688" t="s">
        <v>22</v>
      </c>
      <c r="H468" s="126" t="s">
        <v>1</v>
      </c>
      <c r="I468" s="126" t="s">
        <v>24</v>
      </c>
      <c r="J468" s="126" t="s">
        <v>91</v>
      </c>
      <c r="K468" s="128" t="s">
        <v>9</v>
      </c>
      <c r="L468" s="128" t="s">
        <v>6</v>
      </c>
      <c r="M468" s="363">
        <v>1609300</v>
      </c>
      <c r="N468" s="363">
        <v>1609300</v>
      </c>
      <c r="O468" s="363">
        <v>1824600</v>
      </c>
      <c r="P468" s="363">
        <v>1828400</v>
      </c>
      <c r="Q468" s="363">
        <v>1828400</v>
      </c>
      <c r="R468" s="363">
        <v>1828400</v>
      </c>
      <c r="S468" s="236">
        <v>3</v>
      </c>
      <c r="T468" s="235"/>
      <c r="U468" s="122"/>
      <c r="V468" s="122"/>
    </row>
    <row r="469" spans="1:22" ht="96.75" customHeight="1">
      <c r="A469" s="125"/>
      <c r="B469" s="126" t="s">
        <v>1203</v>
      </c>
      <c r="C469" s="923" t="s">
        <v>144</v>
      </c>
      <c r="D469" s="794"/>
      <c r="E469" s="619"/>
      <c r="F469" s="689"/>
      <c r="G469" s="689"/>
      <c r="H469" s="126" t="s">
        <v>1</v>
      </c>
      <c r="I469" s="126" t="s">
        <v>24</v>
      </c>
      <c r="J469" s="126" t="s">
        <v>92</v>
      </c>
      <c r="K469" s="128" t="s">
        <v>9</v>
      </c>
      <c r="L469" s="128" t="s">
        <v>6</v>
      </c>
      <c r="M469" s="363">
        <v>84800</v>
      </c>
      <c r="N469" s="363">
        <v>84800</v>
      </c>
      <c r="O469" s="363">
        <v>485100</v>
      </c>
      <c r="P469" s="363">
        <v>485100</v>
      </c>
      <c r="Q469" s="363">
        <v>485100</v>
      </c>
      <c r="R469" s="363">
        <v>485100</v>
      </c>
      <c r="S469" s="236">
        <v>3</v>
      </c>
      <c r="T469" s="235"/>
      <c r="U469" s="122"/>
      <c r="V469" s="122"/>
    </row>
    <row r="470" spans="1:22" ht="124.5" customHeight="1">
      <c r="A470" s="125"/>
      <c r="B470" s="627" t="s">
        <v>1204</v>
      </c>
      <c r="C470" s="602" t="s">
        <v>74</v>
      </c>
      <c r="D470" s="370" t="s">
        <v>175</v>
      </c>
      <c r="E470" s="129" t="s">
        <v>269</v>
      </c>
      <c r="F470" s="130" t="s">
        <v>271</v>
      </c>
      <c r="G470" s="131" t="s">
        <v>270</v>
      </c>
      <c r="H470" s="126" t="s">
        <v>1</v>
      </c>
      <c r="I470" s="126" t="s">
        <v>24</v>
      </c>
      <c r="J470" s="126" t="s">
        <v>40</v>
      </c>
      <c r="K470" s="126" t="s">
        <v>9</v>
      </c>
      <c r="L470" s="126" t="s">
        <v>6</v>
      </c>
      <c r="M470" s="233">
        <v>20912900</v>
      </c>
      <c r="N470" s="233">
        <v>20912900</v>
      </c>
      <c r="O470" s="233"/>
      <c r="P470" s="233"/>
      <c r="Q470" s="233"/>
      <c r="R470" s="233"/>
      <c r="S470" s="693">
        <v>3</v>
      </c>
      <c r="T470" s="122"/>
      <c r="U470" s="122"/>
      <c r="V470" s="122"/>
    </row>
    <row r="471" spans="1:22" ht="117" customHeight="1">
      <c r="A471" s="125"/>
      <c r="B471" s="685"/>
      <c r="C471" s="794"/>
      <c r="D471" s="370" t="s">
        <v>988</v>
      </c>
      <c r="E471" s="129" t="s">
        <v>269</v>
      </c>
      <c r="F471" s="130" t="s">
        <v>989</v>
      </c>
      <c r="G471" s="131" t="s">
        <v>270</v>
      </c>
      <c r="H471" s="126" t="s">
        <v>1</v>
      </c>
      <c r="I471" s="126" t="s">
        <v>24</v>
      </c>
      <c r="J471" s="126" t="s">
        <v>40</v>
      </c>
      <c r="K471" s="126" t="s">
        <v>9</v>
      </c>
      <c r="L471" s="126" t="s">
        <v>6</v>
      </c>
      <c r="M471" s="233"/>
      <c r="N471" s="233"/>
      <c r="O471" s="233">
        <v>22776700</v>
      </c>
      <c r="P471" s="233">
        <v>24167800</v>
      </c>
      <c r="Q471" s="233">
        <v>24167800</v>
      </c>
      <c r="R471" s="233">
        <v>24167800</v>
      </c>
      <c r="S471" s="694"/>
      <c r="T471" s="235"/>
      <c r="U471" s="122"/>
      <c r="V471" s="122"/>
    </row>
    <row r="472" spans="1:22" ht="128.25" customHeight="1">
      <c r="A472" s="125"/>
      <c r="B472" s="627" t="s">
        <v>1205</v>
      </c>
      <c r="C472" s="602" t="s">
        <v>74</v>
      </c>
      <c r="D472" s="132" t="s">
        <v>267</v>
      </c>
      <c r="E472" s="129" t="s">
        <v>269</v>
      </c>
      <c r="F472" s="130" t="s">
        <v>268</v>
      </c>
      <c r="G472" s="131" t="s">
        <v>270</v>
      </c>
      <c r="H472" s="126" t="s">
        <v>1</v>
      </c>
      <c r="I472" s="126" t="s">
        <v>24</v>
      </c>
      <c r="J472" s="126" t="s">
        <v>40</v>
      </c>
      <c r="K472" s="126" t="s">
        <v>8</v>
      </c>
      <c r="L472" s="126" t="s">
        <v>6</v>
      </c>
      <c r="M472" s="233">
        <v>120000</v>
      </c>
      <c r="N472" s="233">
        <v>120000</v>
      </c>
      <c r="O472" s="233">
        <v>0</v>
      </c>
      <c r="P472" s="233">
        <v>0</v>
      </c>
      <c r="Q472" s="233">
        <v>0</v>
      </c>
      <c r="R472" s="233">
        <v>0</v>
      </c>
      <c r="S472" s="693">
        <v>3</v>
      </c>
      <c r="T472" s="235"/>
      <c r="U472" s="122"/>
      <c r="V472" s="122"/>
    </row>
    <row r="473" spans="1:22" ht="91.5" customHeight="1">
      <c r="A473" s="125"/>
      <c r="B473" s="792"/>
      <c r="C473" s="680"/>
      <c r="D473" s="370" t="s">
        <v>990</v>
      </c>
      <c r="E473" s="129" t="s">
        <v>269</v>
      </c>
      <c r="F473" s="130" t="s">
        <v>989</v>
      </c>
      <c r="G473" s="131" t="s">
        <v>270</v>
      </c>
      <c r="H473" s="126" t="s">
        <v>1</v>
      </c>
      <c r="I473" s="126" t="s">
        <v>24</v>
      </c>
      <c r="J473" s="126" t="s">
        <v>40</v>
      </c>
      <c r="K473" s="126" t="s">
        <v>8</v>
      </c>
      <c r="L473" s="126" t="s">
        <v>6</v>
      </c>
      <c r="M473" s="239"/>
      <c r="N473" s="239"/>
      <c r="O473" s="233">
        <v>1127100</v>
      </c>
      <c r="P473" s="233">
        <v>0</v>
      </c>
      <c r="Q473" s="233">
        <v>0</v>
      </c>
      <c r="R473" s="233">
        <v>0</v>
      </c>
      <c r="S473" s="694"/>
      <c r="T473" s="235"/>
      <c r="U473" s="122"/>
      <c r="V473" s="122"/>
    </row>
    <row r="474" spans="1:22" ht="80.25" customHeight="1">
      <c r="A474" s="125"/>
      <c r="B474" s="128" t="s">
        <v>1206</v>
      </c>
      <c r="C474" s="924" t="s">
        <v>251</v>
      </c>
      <c r="D474" s="925" t="s">
        <v>991</v>
      </c>
      <c r="E474" s="133" t="s">
        <v>152</v>
      </c>
      <c r="F474" s="377">
        <v>43559</v>
      </c>
      <c r="G474" s="134" t="s">
        <v>286</v>
      </c>
      <c r="H474" s="126" t="s">
        <v>1</v>
      </c>
      <c r="I474" s="126" t="s">
        <v>24</v>
      </c>
      <c r="J474" s="126" t="s">
        <v>250</v>
      </c>
      <c r="K474" s="126" t="s">
        <v>8</v>
      </c>
      <c r="L474" s="126" t="s">
        <v>6</v>
      </c>
      <c r="M474" s="239">
        <v>3115700</v>
      </c>
      <c r="N474" s="239">
        <v>3115700</v>
      </c>
      <c r="O474" s="239">
        <v>0</v>
      </c>
      <c r="P474" s="239">
        <v>0</v>
      </c>
      <c r="Q474" s="239">
        <v>0</v>
      </c>
      <c r="R474" s="239">
        <v>0</v>
      </c>
      <c r="S474" s="236">
        <v>3</v>
      </c>
      <c r="T474" s="122"/>
      <c r="U474" s="122"/>
      <c r="V474" s="122"/>
    </row>
    <row r="475" spans="1:22" ht="36" customHeight="1">
      <c r="A475" s="125"/>
      <c r="B475" s="126" t="s">
        <v>1207</v>
      </c>
      <c r="C475" s="926" t="s">
        <v>147</v>
      </c>
      <c r="D475" s="927" t="s">
        <v>992</v>
      </c>
      <c r="E475" s="614" t="s">
        <v>84</v>
      </c>
      <c r="F475" s="616">
        <v>43101</v>
      </c>
      <c r="G475" s="618" t="s">
        <v>22</v>
      </c>
      <c r="H475" s="126" t="s">
        <v>1</v>
      </c>
      <c r="I475" s="126" t="s">
        <v>24</v>
      </c>
      <c r="J475" s="126" t="s">
        <v>117</v>
      </c>
      <c r="K475" s="126" t="s">
        <v>8</v>
      </c>
      <c r="L475" s="126" t="s">
        <v>6</v>
      </c>
      <c r="M475" s="239">
        <v>200000</v>
      </c>
      <c r="N475" s="239">
        <v>200000</v>
      </c>
      <c r="O475" s="233">
        <v>0</v>
      </c>
      <c r="P475" s="233">
        <v>0</v>
      </c>
      <c r="Q475" s="233">
        <v>0</v>
      </c>
      <c r="R475" s="233">
        <v>0</v>
      </c>
      <c r="S475" s="236">
        <v>3</v>
      </c>
      <c r="T475" s="122"/>
      <c r="U475" s="240"/>
      <c r="V475" s="122"/>
    </row>
    <row r="476" spans="1:22" ht="31.5" customHeight="1">
      <c r="A476" s="125"/>
      <c r="B476" s="126" t="s">
        <v>1208</v>
      </c>
      <c r="C476" s="926" t="s">
        <v>148</v>
      </c>
      <c r="D476" s="928"/>
      <c r="E476" s="615"/>
      <c r="F476" s="617"/>
      <c r="G476" s="619"/>
      <c r="H476" s="126" t="s">
        <v>1</v>
      </c>
      <c r="I476" s="126" t="s">
        <v>24</v>
      </c>
      <c r="J476" s="126" t="s">
        <v>118</v>
      </c>
      <c r="K476" s="126" t="s">
        <v>8</v>
      </c>
      <c r="L476" s="126" t="s">
        <v>6</v>
      </c>
      <c r="M476" s="233">
        <v>91400</v>
      </c>
      <c r="N476" s="233">
        <v>91400</v>
      </c>
      <c r="O476" s="233">
        <v>0</v>
      </c>
      <c r="P476" s="233">
        <v>0</v>
      </c>
      <c r="Q476" s="233">
        <v>0</v>
      </c>
      <c r="R476" s="233">
        <v>0</v>
      </c>
      <c r="S476" s="236">
        <v>3</v>
      </c>
      <c r="T476" s="122"/>
      <c r="U476" s="240"/>
      <c r="V476" s="122"/>
    </row>
    <row r="477" spans="1:22" ht="92.25" customHeight="1">
      <c r="A477" s="125"/>
      <c r="B477" s="128" t="s">
        <v>1209</v>
      </c>
      <c r="C477" s="602" t="s">
        <v>150</v>
      </c>
      <c r="D477" s="786" t="s">
        <v>180</v>
      </c>
      <c r="E477" s="605" t="s">
        <v>84</v>
      </c>
      <c r="F477" s="607">
        <v>40309</v>
      </c>
      <c r="G477" s="609" t="s">
        <v>22</v>
      </c>
      <c r="H477" s="126" t="s">
        <v>1</v>
      </c>
      <c r="I477" s="126" t="s">
        <v>24</v>
      </c>
      <c r="J477" s="126" t="s">
        <v>41</v>
      </c>
      <c r="K477" s="126" t="s">
        <v>33</v>
      </c>
      <c r="L477" s="126" t="s">
        <v>0</v>
      </c>
      <c r="M477" s="239">
        <v>121000</v>
      </c>
      <c r="N477" s="239">
        <v>96740.04</v>
      </c>
      <c r="O477" s="233">
        <v>0</v>
      </c>
      <c r="P477" s="233">
        <v>0</v>
      </c>
      <c r="Q477" s="233">
        <v>0</v>
      </c>
      <c r="R477" s="233">
        <v>0</v>
      </c>
      <c r="S477" s="236">
        <v>3</v>
      </c>
      <c r="T477" s="235"/>
      <c r="U477" s="122"/>
      <c r="V477" s="122"/>
    </row>
    <row r="478" spans="1:22" ht="66" customHeight="1">
      <c r="A478" s="125"/>
      <c r="B478" s="128" t="s">
        <v>1210</v>
      </c>
      <c r="C478" s="794"/>
      <c r="D478" s="787"/>
      <c r="E478" s="606"/>
      <c r="F478" s="608"/>
      <c r="G478" s="610"/>
      <c r="H478" s="126" t="s">
        <v>1</v>
      </c>
      <c r="I478" s="126" t="s">
        <v>24</v>
      </c>
      <c r="J478" s="126" t="s">
        <v>273</v>
      </c>
      <c r="K478" s="126" t="s">
        <v>33</v>
      </c>
      <c r="L478" s="126" t="s">
        <v>0</v>
      </c>
      <c r="M478" s="233">
        <v>0</v>
      </c>
      <c r="N478" s="233">
        <v>0</v>
      </c>
      <c r="O478" s="239">
        <v>129000</v>
      </c>
      <c r="P478" s="239">
        <v>137700</v>
      </c>
      <c r="Q478" s="239">
        <v>137700</v>
      </c>
      <c r="R478" s="239">
        <v>137700</v>
      </c>
      <c r="S478" s="236">
        <v>3</v>
      </c>
      <c r="T478" s="122"/>
      <c r="U478" s="122"/>
      <c r="V478" s="122"/>
    </row>
    <row r="479" spans="1:22" ht="25.5" customHeight="1">
      <c r="A479" s="125"/>
      <c r="B479" s="135"/>
      <c r="C479" s="620" t="s">
        <v>272</v>
      </c>
      <c r="D479" s="929"/>
      <c r="E479" s="929"/>
      <c r="F479" s="929"/>
      <c r="G479" s="930"/>
      <c r="H479" s="241" t="s">
        <v>1</v>
      </c>
      <c r="I479" s="241" t="s">
        <v>1</v>
      </c>
      <c r="J479" s="241" t="s">
        <v>87</v>
      </c>
      <c r="K479" s="241" t="s">
        <v>87</v>
      </c>
      <c r="L479" s="241"/>
      <c r="M479" s="233">
        <f>M480+M482+M483+M484+M485+M487+M486+M488+M489+M481+M490</f>
        <v>1052000</v>
      </c>
      <c r="N479" s="233">
        <f>N480+N482+N483+N484+N485+N487+N486+N488+N489+N481+N490</f>
        <v>1052000</v>
      </c>
      <c r="O479" s="233">
        <f>O480+O482+O483+O484+O485+O487+O486+O488+O489+O481+O490</f>
        <v>952000</v>
      </c>
      <c r="P479" s="233">
        <f>P480+P482+P483+P484+P485+P487+P486+P488+P489+P481+P490</f>
        <v>952000</v>
      </c>
      <c r="Q479" s="233">
        <f>Q480+Q482+Q483+Q484+Q485+Q487+Q486+Q488+Q489+Q481+Q490</f>
        <v>952000</v>
      </c>
      <c r="R479" s="233">
        <f>R480+R482+R483+R484+R485+R487+R486+R488+R489+R481+R490</f>
        <v>952000</v>
      </c>
      <c r="S479" s="234">
        <v>3</v>
      </c>
      <c r="T479" s="235"/>
      <c r="U479" s="235"/>
      <c r="V479" s="122"/>
    </row>
    <row r="480" spans="1:22" ht="33.75" customHeight="1">
      <c r="A480" s="125"/>
      <c r="B480" s="135" t="s">
        <v>226</v>
      </c>
      <c r="C480" s="376" t="s">
        <v>78</v>
      </c>
      <c r="D480" s="605" t="s">
        <v>1016</v>
      </c>
      <c r="E480" s="605" t="s">
        <v>1019</v>
      </c>
      <c r="F480" s="690" t="s">
        <v>1020</v>
      </c>
      <c r="G480" s="605" t="s">
        <v>1018</v>
      </c>
      <c r="H480" s="242" t="s">
        <v>1</v>
      </c>
      <c r="I480" s="241" t="s">
        <v>1</v>
      </c>
      <c r="J480" s="241" t="s">
        <v>57</v>
      </c>
      <c r="K480" s="243" t="s">
        <v>12</v>
      </c>
      <c r="L480" s="243"/>
      <c r="M480" s="244">
        <v>30000</v>
      </c>
      <c r="N480" s="244">
        <v>30000</v>
      </c>
      <c r="O480" s="244">
        <v>30000</v>
      </c>
      <c r="P480" s="244">
        <v>30000</v>
      </c>
      <c r="Q480" s="244">
        <v>30000</v>
      </c>
      <c r="R480" s="244">
        <v>30000</v>
      </c>
      <c r="S480" s="238">
        <v>3</v>
      </c>
      <c r="T480" s="122"/>
      <c r="U480" s="122"/>
      <c r="V480" s="122"/>
    </row>
    <row r="481" spans="1:22" ht="41.25" customHeight="1">
      <c r="A481" s="125"/>
      <c r="B481" s="135" t="s">
        <v>282</v>
      </c>
      <c r="C481" s="931" t="s">
        <v>137</v>
      </c>
      <c r="D481" s="606"/>
      <c r="E481" s="606"/>
      <c r="F481" s="691"/>
      <c r="G481" s="606"/>
      <c r="H481" s="241" t="s">
        <v>1</v>
      </c>
      <c r="I481" s="241" t="s">
        <v>1</v>
      </c>
      <c r="J481" s="241" t="s">
        <v>42</v>
      </c>
      <c r="K481" s="243" t="s">
        <v>12</v>
      </c>
      <c r="L481" s="243"/>
      <c r="M481" s="244">
        <v>620000</v>
      </c>
      <c r="N481" s="244">
        <v>620000</v>
      </c>
      <c r="O481" s="244">
        <v>620000</v>
      </c>
      <c r="P481" s="244">
        <v>620000</v>
      </c>
      <c r="Q481" s="244">
        <v>620000</v>
      </c>
      <c r="R481" s="244">
        <v>620000</v>
      </c>
      <c r="S481" s="238">
        <v>3</v>
      </c>
      <c r="T481" s="122"/>
      <c r="U481" s="122"/>
      <c r="V481" s="122"/>
    </row>
    <row r="482" spans="1:22" ht="48" customHeight="1">
      <c r="A482" s="125"/>
      <c r="B482" s="135" t="s">
        <v>216</v>
      </c>
      <c r="C482" s="931" t="s">
        <v>138</v>
      </c>
      <c r="D482" s="606"/>
      <c r="E482" s="606"/>
      <c r="F482" s="691"/>
      <c r="G482" s="606"/>
      <c r="H482" s="241" t="s">
        <v>1</v>
      </c>
      <c r="I482" s="241" t="s">
        <v>1</v>
      </c>
      <c r="J482" s="241" t="s">
        <v>43</v>
      </c>
      <c r="K482" s="243" t="s">
        <v>12</v>
      </c>
      <c r="L482" s="243"/>
      <c r="M482" s="244">
        <v>92000</v>
      </c>
      <c r="N482" s="244">
        <v>92000</v>
      </c>
      <c r="O482" s="244">
        <v>52000</v>
      </c>
      <c r="P482" s="244">
        <v>52000</v>
      </c>
      <c r="Q482" s="244">
        <v>52000</v>
      </c>
      <c r="R482" s="244">
        <v>52000</v>
      </c>
      <c r="S482" s="238">
        <v>3</v>
      </c>
      <c r="T482" s="122"/>
      <c r="U482" s="122"/>
      <c r="V482" s="122"/>
    </row>
    <row r="483" spans="1:22" ht="48" customHeight="1">
      <c r="A483" s="125"/>
      <c r="B483" s="135" t="s">
        <v>256</v>
      </c>
      <c r="C483" s="931" t="s">
        <v>139</v>
      </c>
      <c r="D483" s="606"/>
      <c r="E483" s="606"/>
      <c r="F483" s="691"/>
      <c r="G483" s="606"/>
      <c r="H483" s="241" t="s">
        <v>1</v>
      </c>
      <c r="I483" s="241" t="s">
        <v>1</v>
      </c>
      <c r="J483" s="241" t="s">
        <v>44</v>
      </c>
      <c r="K483" s="243" t="s">
        <v>12</v>
      </c>
      <c r="L483" s="243"/>
      <c r="M483" s="245">
        <v>75000</v>
      </c>
      <c r="N483" s="245">
        <v>75000</v>
      </c>
      <c r="O483" s="244">
        <v>55000</v>
      </c>
      <c r="P483" s="244">
        <v>55000</v>
      </c>
      <c r="Q483" s="244">
        <v>55000</v>
      </c>
      <c r="R483" s="244">
        <v>55000</v>
      </c>
      <c r="S483" s="238">
        <v>3</v>
      </c>
      <c r="T483" s="122"/>
      <c r="U483" s="122"/>
      <c r="V483" s="122"/>
    </row>
    <row r="484" spans="1:22" ht="48" customHeight="1">
      <c r="A484" s="125"/>
      <c r="B484" s="135" t="s">
        <v>253</v>
      </c>
      <c r="C484" s="931" t="s">
        <v>140</v>
      </c>
      <c r="D484" s="606"/>
      <c r="E484" s="606"/>
      <c r="F484" s="691"/>
      <c r="G484" s="606"/>
      <c r="H484" s="241" t="s">
        <v>1</v>
      </c>
      <c r="I484" s="241" t="s">
        <v>1</v>
      </c>
      <c r="J484" s="241" t="s">
        <v>45</v>
      </c>
      <c r="K484" s="243" t="s">
        <v>12</v>
      </c>
      <c r="L484" s="243"/>
      <c r="M484" s="244">
        <v>30000</v>
      </c>
      <c r="N484" s="244">
        <v>30000</v>
      </c>
      <c r="O484" s="244">
        <v>30000</v>
      </c>
      <c r="P484" s="244">
        <v>30000</v>
      </c>
      <c r="Q484" s="244">
        <v>30000</v>
      </c>
      <c r="R484" s="244">
        <v>30000</v>
      </c>
      <c r="S484" s="238">
        <v>3</v>
      </c>
      <c r="T484" s="122"/>
      <c r="U484" s="122"/>
      <c r="V484" s="122"/>
    </row>
    <row r="485" spans="1:22" ht="36" customHeight="1">
      <c r="A485" s="125"/>
      <c r="B485" s="135" t="s">
        <v>283</v>
      </c>
      <c r="C485" s="932" t="s">
        <v>79</v>
      </c>
      <c r="D485" s="606"/>
      <c r="E485" s="606"/>
      <c r="F485" s="691"/>
      <c r="G485" s="606"/>
      <c r="H485" s="241" t="s">
        <v>1</v>
      </c>
      <c r="I485" s="241" t="s">
        <v>1</v>
      </c>
      <c r="J485" s="241" t="s">
        <v>59</v>
      </c>
      <c r="K485" s="243" t="s">
        <v>12</v>
      </c>
      <c r="L485" s="243"/>
      <c r="M485" s="246">
        <v>35000</v>
      </c>
      <c r="N485" s="246">
        <v>35000</v>
      </c>
      <c r="O485" s="244">
        <v>15000</v>
      </c>
      <c r="P485" s="244">
        <v>15000</v>
      </c>
      <c r="Q485" s="244">
        <v>15000</v>
      </c>
      <c r="R485" s="244">
        <v>15000</v>
      </c>
      <c r="S485" s="234">
        <v>3</v>
      </c>
      <c r="T485" s="122"/>
      <c r="U485" s="122"/>
      <c r="V485" s="122"/>
    </row>
    <row r="486" spans="1:22" ht="28.5" customHeight="1">
      <c r="A486" s="125"/>
      <c r="B486" s="135" t="s">
        <v>284</v>
      </c>
      <c r="C486" s="932" t="s">
        <v>120</v>
      </c>
      <c r="D486" s="606"/>
      <c r="E486" s="606"/>
      <c r="F486" s="691"/>
      <c r="G486" s="606"/>
      <c r="H486" s="241" t="s">
        <v>1</v>
      </c>
      <c r="I486" s="241" t="s">
        <v>1</v>
      </c>
      <c r="J486" s="241" t="s">
        <v>119</v>
      </c>
      <c r="K486" s="243" t="s">
        <v>12</v>
      </c>
      <c r="L486" s="243"/>
      <c r="M486" s="246">
        <v>25000</v>
      </c>
      <c r="N486" s="246">
        <v>25000</v>
      </c>
      <c r="O486" s="244">
        <v>0</v>
      </c>
      <c r="P486" s="244">
        <v>0</v>
      </c>
      <c r="Q486" s="244">
        <v>0</v>
      </c>
      <c r="R486" s="244">
        <v>0</v>
      </c>
      <c r="S486" s="234">
        <v>3</v>
      </c>
      <c r="T486" s="122"/>
      <c r="U486" s="122"/>
      <c r="V486" s="122"/>
    </row>
    <row r="487" spans="1:22" ht="36" customHeight="1">
      <c r="A487" s="125"/>
      <c r="B487" s="135" t="s">
        <v>285</v>
      </c>
      <c r="C487" s="932" t="s">
        <v>80</v>
      </c>
      <c r="D487" s="606"/>
      <c r="E487" s="606"/>
      <c r="F487" s="691"/>
      <c r="G487" s="606"/>
      <c r="H487" s="241" t="s">
        <v>1</v>
      </c>
      <c r="I487" s="241" t="s">
        <v>1</v>
      </c>
      <c r="J487" s="241" t="s">
        <v>60</v>
      </c>
      <c r="K487" s="243" t="s">
        <v>12</v>
      </c>
      <c r="L487" s="243"/>
      <c r="M487" s="246">
        <v>45000</v>
      </c>
      <c r="N487" s="246">
        <v>45000</v>
      </c>
      <c r="O487" s="244">
        <v>45000</v>
      </c>
      <c r="P487" s="244">
        <v>45000</v>
      </c>
      <c r="Q487" s="244">
        <v>45000</v>
      </c>
      <c r="R487" s="244">
        <v>45000</v>
      </c>
      <c r="S487" s="234">
        <v>3</v>
      </c>
      <c r="T487" s="122"/>
      <c r="U487" s="122"/>
      <c r="V487" s="122"/>
    </row>
    <row r="488" spans="1:22" ht="70.5" customHeight="1">
      <c r="A488" s="125"/>
      <c r="B488" s="126" t="s">
        <v>1112</v>
      </c>
      <c r="C488" s="127" t="s">
        <v>81</v>
      </c>
      <c r="D488" s="606"/>
      <c r="E488" s="606"/>
      <c r="F488" s="691"/>
      <c r="G488" s="606"/>
      <c r="H488" s="241" t="s">
        <v>1</v>
      </c>
      <c r="I488" s="241" t="s">
        <v>1</v>
      </c>
      <c r="J488" s="241" t="s">
        <v>46</v>
      </c>
      <c r="K488" s="243" t="s">
        <v>32</v>
      </c>
      <c r="L488" s="243" t="s">
        <v>276</v>
      </c>
      <c r="M488" s="233">
        <v>45000</v>
      </c>
      <c r="N488" s="233">
        <v>45000</v>
      </c>
      <c r="O488" s="244">
        <v>65000</v>
      </c>
      <c r="P488" s="244">
        <v>65000</v>
      </c>
      <c r="Q488" s="244">
        <v>65000</v>
      </c>
      <c r="R488" s="244">
        <v>65000</v>
      </c>
      <c r="S488" s="234">
        <v>3</v>
      </c>
      <c r="T488" s="122"/>
      <c r="U488" s="122"/>
      <c r="V488" s="122"/>
    </row>
    <row r="489" spans="1:22" ht="22.5" customHeight="1">
      <c r="A489" s="125"/>
      <c r="B489" s="126" t="s">
        <v>1211</v>
      </c>
      <c r="C489" s="375" t="s">
        <v>76</v>
      </c>
      <c r="D489" s="681"/>
      <c r="E489" s="681"/>
      <c r="F489" s="692"/>
      <c r="G489" s="681"/>
      <c r="H489" s="241" t="s">
        <v>1</v>
      </c>
      <c r="I489" s="241" t="s">
        <v>1</v>
      </c>
      <c r="J489" s="241" t="s">
        <v>61</v>
      </c>
      <c r="K489" s="243" t="s">
        <v>12</v>
      </c>
      <c r="L489" s="243"/>
      <c r="M489" s="233">
        <v>40000</v>
      </c>
      <c r="N489" s="233">
        <v>40000</v>
      </c>
      <c r="O489" s="244">
        <v>40000</v>
      </c>
      <c r="P489" s="244">
        <v>40000</v>
      </c>
      <c r="Q489" s="244">
        <v>40000</v>
      </c>
      <c r="R489" s="244">
        <v>40000</v>
      </c>
      <c r="S489" s="234">
        <v>3</v>
      </c>
      <c r="T489" s="122"/>
      <c r="U489" s="122"/>
      <c r="V489" s="122"/>
    </row>
    <row r="490" spans="1:22" ht="90" customHeight="1">
      <c r="A490" s="125"/>
      <c r="B490" s="126" t="s">
        <v>1212</v>
      </c>
      <c r="C490" s="375" t="s">
        <v>105</v>
      </c>
      <c r="D490" s="933" t="s">
        <v>257</v>
      </c>
      <c r="E490" s="138" t="s">
        <v>152</v>
      </c>
      <c r="F490" s="139" t="s">
        <v>252</v>
      </c>
      <c r="G490" s="137" t="s">
        <v>224</v>
      </c>
      <c r="H490" s="247" t="s">
        <v>1</v>
      </c>
      <c r="I490" s="241" t="s">
        <v>1</v>
      </c>
      <c r="J490" s="241" t="s">
        <v>93</v>
      </c>
      <c r="K490" s="243" t="s">
        <v>12</v>
      </c>
      <c r="L490" s="243"/>
      <c r="M490" s="244">
        <v>15000</v>
      </c>
      <c r="N490" s="244">
        <v>15000</v>
      </c>
      <c r="O490" s="244">
        <v>0</v>
      </c>
      <c r="P490" s="244">
        <v>0</v>
      </c>
      <c r="Q490" s="244">
        <v>0</v>
      </c>
      <c r="R490" s="244">
        <v>0</v>
      </c>
      <c r="S490" s="234">
        <v>3</v>
      </c>
      <c r="T490" s="122"/>
      <c r="U490" s="122"/>
      <c r="V490" s="122"/>
    </row>
    <row r="491" spans="1:22" ht="126.75" customHeight="1">
      <c r="A491" s="125"/>
      <c r="B491" s="627" t="s">
        <v>234</v>
      </c>
      <c r="C491" s="602" t="s">
        <v>141</v>
      </c>
      <c r="D491" s="370" t="s">
        <v>175</v>
      </c>
      <c r="E491" s="129" t="s">
        <v>269</v>
      </c>
      <c r="F491" s="130" t="s">
        <v>271</v>
      </c>
      <c r="G491" s="131" t="s">
        <v>270</v>
      </c>
      <c r="H491" s="247" t="s">
        <v>5</v>
      </c>
      <c r="I491" s="241" t="s">
        <v>4</v>
      </c>
      <c r="J491" s="241" t="s">
        <v>53</v>
      </c>
      <c r="K491" s="243" t="s">
        <v>9</v>
      </c>
      <c r="L491" s="243" t="s">
        <v>6</v>
      </c>
      <c r="M491" s="244">
        <v>11915613</v>
      </c>
      <c r="N491" s="244">
        <v>11915613</v>
      </c>
      <c r="O491" s="244">
        <v>0</v>
      </c>
      <c r="P491" s="244">
        <v>0</v>
      </c>
      <c r="Q491" s="244">
        <v>0</v>
      </c>
      <c r="R491" s="244">
        <v>0</v>
      </c>
      <c r="S491" s="234">
        <v>3</v>
      </c>
      <c r="T491" s="122"/>
      <c r="U491" s="122"/>
      <c r="V491" s="122"/>
    </row>
    <row r="492" spans="1:22" ht="115.5" customHeight="1">
      <c r="A492" s="125"/>
      <c r="B492" s="685"/>
      <c r="C492" s="794"/>
      <c r="D492" s="370" t="s">
        <v>988</v>
      </c>
      <c r="E492" s="129" t="s">
        <v>269</v>
      </c>
      <c r="F492" s="130" t="s">
        <v>989</v>
      </c>
      <c r="G492" s="131" t="s">
        <v>270</v>
      </c>
      <c r="H492" s="247" t="s">
        <v>5</v>
      </c>
      <c r="I492" s="241" t="s">
        <v>4</v>
      </c>
      <c r="J492" s="241" t="s">
        <v>53</v>
      </c>
      <c r="K492" s="243" t="s">
        <v>9</v>
      </c>
      <c r="L492" s="243" t="s">
        <v>6</v>
      </c>
      <c r="M492" s="244">
        <v>0</v>
      </c>
      <c r="N492" s="244">
        <v>0</v>
      </c>
      <c r="O492" s="244">
        <v>13782300</v>
      </c>
      <c r="P492" s="244">
        <v>13925700</v>
      </c>
      <c r="Q492" s="244">
        <v>13925700</v>
      </c>
      <c r="R492" s="244">
        <v>13925700</v>
      </c>
      <c r="S492" s="234">
        <v>3</v>
      </c>
      <c r="T492" s="122"/>
      <c r="U492" s="122"/>
      <c r="V492" s="122"/>
    </row>
    <row r="493" spans="1:22" ht="103.5" customHeight="1">
      <c r="A493" s="125"/>
      <c r="B493" s="627" t="s">
        <v>1213</v>
      </c>
      <c r="C493" s="602" t="s">
        <v>141</v>
      </c>
      <c r="D493" s="132" t="s">
        <v>267</v>
      </c>
      <c r="E493" s="129" t="s">
        <v>269</v>
      </c>
      <c r="F493" s="130" t="s">
        <v>268</v>
      </c>
      <c r="G493" s="131" t="s">
        <v>270</v>
      </c>
      <c r="H493" s="247" t="s">
        <v>5</v>
      </c>
      <c r="I493" s="241" t="s">
        <v>4</v>
      </c>
      <c r="J493" s="241" t="s">
        <v>53</v>
      </c>
      <c r="K493" s="243" t="s">
        <v>8</v>
      </c>
      <c r="L493" s="243" t="s">
        <v>6</v>
      </c>
      <c r="M493" s="244">
        <v>3180000</v>
      </c>
      <c r="N493" s="244">
        <v>3179879</v>
      </c>
      <c r="O493" s="244">
        <v>0</v>
      </c>
      <c r="P493" s="244">
        <v>0</v>
      </c>
      <c r="Q493" s="244">
        <v>0</v>
      </c>
      <c r="R493" s="244">
        <v>0</v>
      </c>
      <c r="S493" s="234">
        <v>3</v>
      </c>
      <c r="T493" s="122"/>
      <c r="U493" s="122"/>
      <c r="V493" s="122"/>
    </row>
    <row r="494" spans="1:22" ht="75.75" customHeight="1">
      <c r="A494" s="125"/>
      <c r="B494" s="685"/>
      <c r="C494" s="680"/>
      <c r="D494" s="370" t="s">
        <v>990</v>
      </c>
      <c r="E494" s="129" t="s">
        <v>269</v>
      </c>
      <c r="F494" s="130" t="s">
        <v>989</v>
      </c>
      <c r="G494" s="131" t="s">
        <v>270</v>
      </c>
      <c r="H494" s="247" t="s">
        <v>5</v>
      </c>
      <c r="I494" s="241" t="s">
        <v>4</v>
      </c>
      <c r="J494" s="241" t="s">
        <v>53</v>
      </c>
      <c r="K494" s="243" t="s">
        <v>8</v>
      </c>
      <c r="L494" s="243" t="s">
        <v>6</v>
      </c>
      <c r="M494" s="244">
        <v>0</v>
      </c>
      <c r="N494" s="244">
        <v>0</v>
      </c>
      <c r="O494" s="244">
        <v>200000</v>
      </c>
      <c r="P494" s="244">
        <v>0</v>
      </c>
      <c r="Q494" s="244">
        <v>0</v>
      </c>
      <c r="R494" s="244">
        <v>0</v>
      </c>
      <c r="S494" s="234">
        <v>3</v>
      </c>
      <c r="T494" s="122"/>
      <c r="U494" s="122"/>
      <c r="V494" s="122"/>
    </row>
    <row r="495" spans="1:22" ht="75.75" customHeight="1">
      <c r="A495" s="125"/>
      <c r="B495" s="126" t="s">
        <v>221</v>
      </c>
      <c r="C495" s="375" t="s">
        <v>144</v>
      </c>
      <c r="D495" s="602" t="s">
        <v>177</v>
      </c>
      <c r="E495" s="618" t="s">
        <v>152</v>
      </c>
      <c r="F495" s="688">
        <v>43101</v>
      </c>
      <c r="G495" s="688" t="s">
        <v>22</v>
      </c>
      <c r="H495" s="241" t="s">
        <v>5</v>
      </c>
      <c r="I495" s="241" t="s">
        <v>4</v>
      </c>
      <c r="J495" s="241" t="s">
        <v>90</v>
      </c>
      <c r="K495" s="243" t="s">
        <v>9</v>
      </c>
      <c r="L495" s="243" t="s">
        <v>6</v>
      </c>
      <c r="M495" s="244">
        <v>193300</v>
      </c>
      <c r="N495" s="244">
        <v>193300</v>
      </c>
      <c r="O495" s="233">
        <v>1102200</v>
      </c>
      <c r="P495" s="233">
        <v>1102200</v>
      </c>
      <c r="Q495" s="233">
        <v>1102200</v>
      </c>
      <c r="R495" s="233">
        <v>1102200</v>
      </c>
      <c r="S495" s="234">
        <v>3</v>
      </c>
      <c r="T495" s="122"/>
      <c r="U495" s="122"/>
      <c r="V495" s="122"/>
    </row>
    <row r="496" spans="1:22" ht="68.25" customHeight="1">
      <c r="A496" s="125"/>
      <c r="B496" s="126" t="s">
        <v>1214</v>
      </c>
      <c r="C496" s="375" t="s">
        <v>111</v>
      </c>
      <c r="D496" s="794"/>
      <c r="E496" s="619"/>
      <c r="F496" s="689"/>
      <c r="G496" s="689"/>
      <c r="H496" s="241" t="s">
        <v>5</v>
      </c>
      <c r="I496" s="241" t="s">
        <v>4</v>
      </c>
      <c r="J496" s="241" t="s">
        <v>89</v>
      </c>
      <c r="K496" s="243" t="s">
        <v>9</v>
      </c>
      <c r="L496" s="243" t="s">
        <v>6</v>
      </c>
      <c r="M496" s="244">
        <v>3675300</v>
      </c>
      <c r="N496" s="244">
        <v>3675300</v>
      </c>
      <c r="O496" s="233">
        <v>4146900</v>
      </c>
      <c r="P496" s="233">
        <v>4155600</v>
      </c>
      <c r="Q496" s="233">
        <v>4155600</v>
      </c>
      <c r="R496" s="233">
        <v>4155600</v>
      </c>
      <c r="S496" s="234">
        <v>3</v>
      </c>
      <c r="T496" s="122"/>
      <c r="U496" s="122"/>
      <c r="V496" s="122"/>
    </row>
    <row r="497" spans="1:22" ht="120.75" customHeight="1">
      <c r="A497" s="125"/>
      <c r="B497" s="627" t="s">
        <v>1215</v>
      </c>
      <c r="C497" s="934" t="s">
        <v>142</v>
      </c>
      <c r="D497" s="370" t="s">
        <v>175</v>
      </c>
      <c r="E497" s="129" t="s">
        <v>269</v>
      </c>
      <c r="F497" s="130" t="s">
        <v>271</v>
      </c>
      <c r="G497" s="131" t="s">
        <v>270</v>
      </c>
      <c r="H497" s="241" t="s">
        <v>5</v>
      </c>
      <c r="I497" s="241" t="s">
        <v>4</v>
      </c>
      <c r="J497" s="241" t="s">
        <v>47</v>
      </c>
      <c r="K497" s="241" t="s">
        <v>9</v>
      </c>
      <c r="L497" s="241" t="s">
        <v>6</v>
      </c>
      <c r="M497" s="233">
        <v>3340900</v>
      </c>
      <c r="N497" s="233">
        <v>3340900</v>
      </c>
      <c r="O497" s="233">
        <v>0</v>
      </c>
      <c r="P497" s="233">
        <v>0</v>
      </c>
      <c r="Q497" s="233">
        <v>0</v>
      </c>
      <c r="R497" s="233">
        <v>0</v>
      </c>
      <c r="S497" s="234">
        <v>3</v>
      </c>
      <c r="T497" s="122"/>
      <c r="U497" s="122"/>
      <c r="V497" s="122"/>
    </row>
    <row r="498" spans="1:22" ht="111.75" customHeight="1">
      <c r="A498" s="125"/>
      <c r="B498" s="685"/>
      <c r="C498" s="935"/>
      <c r="D498" s="370" t="s">
        <v>988</v>
      </c>
      <c r="E498" s="129" t="s">
        <v>269</v>
      </c>
      <c r="F498" s="130" t="s">
        <v>989</v>
      </c>
      <c r="G498" s="131" t="s">
        <v>270</v>
      </c>
      <c r="H498" s="241" t="s">
        <v>5</v>
      </c>
      <c r="I498" s="241" t="s">
        <v>4</v>
      </c>
      <c r="J498" s="241" t="s">
        <v>47</v>
      </c>
      <c r="K498" s="241" t="s">
        <v>9</v>
      </c>
      <c r="L498" s="241" t="s">
        <v>6</v>
      </c>
      <c r="M498" s="233">
        <v>0</v>
      </c>
      <c r="N498" s="233">
        <v>0</v>
      </c>
      <c r="O498" s="233">
        <v>4160100</v>
      </c>
      <c r="P498" s="233">
        <v>4181700</v>
      </c>
      <c r="Q498" s="233">
        <v>4181700</v>
      </c>
      <c r="R498" s="233">
        <v>4181700</v>
      </c>
      <c r="S498" s="234">
        <v>3</v>
      </c>
      <c r="T498" s="122"/>
      <c r="U498" s="122"/>
      <c r="V498" s="122"/>
    </row>
    <row r="499" spans="1:22" ht="38.25" customHeight="1">
      <c r="A499" s="125"/>
      <c r="B499" s="627" t="s">
        <v>238</v>
      </c>
      <c r="C499" s="628" t="s">
        <v>142</v>
      </c>
      <c r="D499" s="132" t="s">
        <v>267</v>
      </c>
      <c r="E499" s="129" t="s">
        <v>269</v>
      </c>
      <c r="F499" s="130" t="s">
        <v>268</v>
      </c>
      <c r="G499" s="131" t="s">
        <v>270</v>
      </c>
      <c r="H499" s="241" t="s">
        <v>5</v>
      </c>
      <c r="I499" s="241" t="s">
        <v>4</v>
      </c>
      <c r="J499" s="241" t="s">
        <v>47</v>
      </c>
      <c r="K499" s="241" t="s">
        <v>8</v>
      </c>
      <c r="L499" s="241" t="s">
        <v>6</v>
      </c>
      <c r="M499" s="233">
        <v>1008300</v>
      </c>
      <c r="N499" s="233">
        <v>1008300</v>
      </c>
      <c r="O499" s="233">
        <v>0</v>
      </c>
      <c r="P499" s="233">
        <v>0</v>
      </c>
      <c r="Q499" s="233">
        <v>0</v>
      </c>
      <c r="R499" s="233">
        <v>0</v>
      </c>
      <c r="S499" s="234">
        <v>3</v>
      </c>
      <c r="T499" s="122"/>
      <c r="U499" s="122"/>
      <c r="V499" s="122"/>
    </row>
    <row r="500" spans="1:22" ht="94.5" customHeight="1">
      <c r="A500" s="125"/>
      <c r="B500" s="685"/>
      <c r="C500" s="936"/>
      <c r="D500" s="370" t="s">
        <v>990</v>
      </c>
      <c r="E500" s="129" t="s">
        <v>269</v>
      </c>
      <c r="F500" s="130" t="s">
        <v>989</v>
      </c>
      <c r="G500" s="131" t="s">
        <v>270</v>
      </c>
      <c r="H500" s="241" t="s">
        <v>5</v>
      </c>
      <c r="I500" s="241" t="s">
        <v>4</v>
      </c>
      <c r="J500" s="241" t="s">
        <v>47</v>
      </c>
      <c r="K500" s="241" t="s">
        <v>8</v>
      </c>
      <c r="L500" s="241" t="s">
        <v>6</v>
      </c>
      <c r="M500" s="233"/>
      <c r="N500" s="233"/>
      <c r="O500" s="233">
        <v>30000</v>
      </c>
      <c r="P500" s="233">
        <v>0</v>
      </c>
      <c r="Q500" s="233">
        <v>0</v>
      </c>
      <c r="R500" s="233">
        <v>0</v>
      </c>
      <c r="S500" s="234">
        <v>3</v>
      </c>
      <c r="T500" s="122"/>
      <c r="U500" s="122"/>
      <c r="V500" s="122"/>
    </row>
    <row r="501" spans="1:19" ht="84.75" customHeight="1">
      <c r="A501" s="125"/>
      <c r="B501" s="126" t="s">
        <v>1216</v>
      </c>
      <c r="C501" s="375" t="s">
        <v>111</v>
      </c>
      <c r="D501" s="127" t="s">
        <v>177</v>
      </c>
      <c r="E501" s="131" t="s">
        <v>152</v>
      </c>
      <c r="F501" s="140">
        <v>43101</v>
      </c>
      <c r="G501" s="141" t="s">
        <v>22</v>
      </c>
      <c r="H501" s="243" t="s">
        <v>5</v>
      </c>
      <c r="I501" s="241" t="s">
        <v>4</v>
      </c>
      <c r="J501" s="241" t="s">
        <v>96</v>
      </c>
      <c r="K501" s="241" t="s">
        <v>9</v>
      </c>
      <c r="L501" s="241" t="s">
        <v>6</v>
      </c>
      <c r="M501" s="233">
        <v>1073900</v>
      </c>
      <c r="N501" s="233">
        <v>1073900</v>
      </c>
      <c r="O501" s="233">
        <v>1271100</v>
      </c>
      <c r="P501" s="233">
        <v>1273700</v>
      </c>
      <c r="Q501" s="233">
        <v>1273700</v>
      </c>
      <c r="R501" s="233">
        <v>1273700</v>
      </c>
      <c r="S501" s="234">
        <v>3</v>
      </c>
    </row>
    <row r="502" spans="1:19" ht="54" customHeight="1">
      <c r="A502" s="125"/>
      <c r="B502" s="126" t="s">
        <v>239</v>
      </c>
      <c r="C502" s="375" t="s">
        <v>263</v>
      </c>
      <c r="D502" s="602" t="s">
        <v>288</v>
      </c>
      <c r="E502" s="686" t="s">
        <v>269</v>
      </c>
      <c r="F502" s="775" t="s">
        <v>989</v>
      </c>
      <c r="G502" s="618" t="s">
        <v>270</v>
      </c>
      <c r="H502" s="243" t="s">
        <v>5</v>
      </c>
      <c r="I502" s="241" t="s">
        <v>4</v>
      </c>
      <c r="J502" s="241" t="s">
        <v>264</v>
      </c>
      <c r="K502" s="241" t="s">
        <v>8</v>
      </c>
      <c r="L502" s="241" t="s">
        <v>6</v>
      </c>
      <c r="M502" s="233">
        <v>0</v>
      </c>
      <c r="N502" s="233">
        <v>0</v>
      </c>
      <c r="O502" s="233">
        <v>1139000</v>
      </c>
      <c r="P502" s="233">
        <v>1577000</v>
      </c>
      <c r="Q502" s="233">
        <v>0</v>
      </c>
      <c r="R502" s="233">
        <v>0</v>
      </c>
      <c r="S502" s="234">
        <v>3</v>
      </c>
    </row>
    <row r="503" spans="1:19" ht="48.75" customHeight="1">
      <c r="A503" s="125"/>
      <c r="B503" s="126" t="s">
        <v>1217</v>
      </c>
      <c r="C503" s="375" t="s">
        <v>265</v>
      </c>
      <c r="D503" s="794"/>
      <c r="E503" s="687"/>
      <c r="F503" s="776"/>
      <c r="G503" s="619"/>
      <c r="H503" s="243" t="s">
        <v>5</v>
      </c>
      <c r="I503" s="241" t="s">
        <v>4</v>
      </c>
      <c r="J503" s="241" t="s">
        <v>266</v>
      </c>
      <c r="K503" s="241" t="s">
        <v>8</v>
      </c>
      <c r="L503" s="241" t="s">
        <v>6</v>
      </c>
      <c r="M503" s="233">
        <v>0</v>
      </c>
      <c r="N503" s="233">
        <v>0</v>
      </c>
      <c r="O503" s="233">
        <v>809000</v>
      </c>
      <c r="P503" s="233">
        <v>0</v>
      </c>
      <c r="Q503" s="233">
        <v>0</v>
      </c>
      <c r="R503" s="233">
        <v>0</v>
      </c>
      <c r="S503" s="234">
        <v>3</v>
      </c>
    </row>
    <row r="504" spans="1:19" ht="102.75" customHeight="1">
      <c r="A504" s="125"/>
      <c r="B504" s="126" t="s">
        <v>1218</v>
      </c>
      <c r="C504" s="375" t="s">
        <v>144</v>
      </c>
      <c r="D504" s="127" t="s">
        <v>177</v>
      </c>
      <c r="E504" s="131" t="s">
        <v>993</v>
      </c>
      <c r="F504" s="140">
        <v>43101</v>
      </c>
      <c r="G504" s="141" t="s">
        <v>153</v>
      </c>
      <c r="H504" s="243" t="s">
        <v>5</v>
      </c>
      <c r="I504" s="241" t="s">
        <v>4</v>
      </c>
      <c r="J504" s="241" t="s">
        <v>97</v>
      </c>
      <c r="K504" s="241" t="s">
        <v>9</v>
      </c>
      <c r="L504" s="241" t="s">
        <v>6</v>
      </c>
      <c r="M504" s="233">
        <v>56600</v>
      </c>
      <c r="N504" s="233">
        <v>56600</v>
      </c>
      <c r="O504" s="233">
        <v>337900</v>
      </c>
      <c r="P504" s="233">
        <v>337900</v>
      </c>
      <c r="Q504" s="233">
        <v>337900</v>
      </c>
      <c r="R504" s="233">
        <v>337900</v>
      </c>
      <c r="S504" s="234">
        <v>3</v>
      </c>
    </row>
    <row r="505" spans="1:19" ht="123" customHeight="1">
      <c r="A505" s="125"/>
      <c r="B505" s="627" t="s">
        <v>1219</v>
      </c>
      <c r="C505" s="602" t="s">
        <v>77</v>
      </c>
      <c r="D505" s="370" t="s">
        <v>175</v>
      </c>
      <c r="E505" s="129" t="s">
        <v>269</v>
      </c>
      <c r="F505" s="130" t="s">
        <v>271</v>
      </c>
      <c r="G505" s="131" t="s">
        <v>270</v>
      </c>
      <c r="H505" s="237" t="s">
        <v>5</v>
      </c>
      <c r="I505" s="241" t="s">
        <v>4</v>
      </c>
      <c r="J505" s="241" t="s">
        <v>48</v>
      </c>
      <c r="K505" s="241" t="s">
        <v>9</v>
      </c>
      <c r="L505" s="241" t="s">
        <v>6</v>
      </c>
      <c r="M505" s="233">
        <v>8768800</v>
      </c>
      <c r="N505" s="233">
        <v>8768800</v>
      </c>
      <c r="O505" s="233">
        <v>0</v>
      </c>
      <c r="P505" s="233">
        <v>0</v>
      </c>
      <c r="Q505" s="233">
        <v>0</v>
      </c>
      <c r="R505" s="233">
        <v>0</v>
      </c>
      <c r="S505" s="234">
        <v>3</v>
      </c>
    </row>
    <row r="506" spans="1:19" ht="114.75" customHeight="1">
      <c r="A506" s="125"/>
      <c r="B506" s="685"/>
      <c r="C506" s="794"/>
      <c r="D506" s="370" t="s">
        <v>988</v>
      </c>
      <c r="E506" s="129" t="s">
        <v>269</v>
      </c>
      <c r="F506" s="130" t="s">
        <v>989</v>
      </c>
      <c r="G506" s="131" t="s">
        <v>270</v>
      </c>
      <c r="H506" s="237" t="s">
        <v>5</v>
      </c>
      <c r="I506" s="241" t="s">
        <v>4</v>
      </c>
      <c r="J506" s="241" t="s">
        <v>48</v>
      </c>
      <c r="K506" s="241" t="s">
        <v>9</v>
      </c>
      <c r="L506" s="241" t="s">
        <v>6</v>
      </c>
      <c r="M506" s="233">
        <v>0</v>
      </c>
      <c r="N506" s="233">
        <v>0</v>
      </c>
      <c r="O506" s="233">
        <v>9755300</v>
      </c>
      <c r="P506" s="233">
        <v>10267900</v>
      </c>
      <c r="Q506" s="233">
        <v>10267900</v>
      </c>
      <c r="R506" s="233">
        <v>10267900</v>
      </c>
      <c r="S506" s="234">
        <v>3</v>
      </c>
    </row>
    <row r="507" spans="1:19" ht="97.5" customHeight="1">
      <c r="A507" s="125"/>
      <c r="B507" s="627" t="s">
        <v>1220</v>
      </c>
      <c r="C507" s="605" t="s">
        <v>77</v>
      </c>
      <c r="D507" s="132" t="s">
        <v>267</v>
      </c>
      <c r="E507" s="129" t="s">
        <v>269</v>
      </c>
      <c r="F507" s="130" t="s">
        <v>268</v>
      </c>
      <c r="G507" s="131" t="s">
        <v>270</v>
      </c>
      <c r="H507" s="237" t="s">
        <v>5</v>
      </c>
      <c r="I507" s="241" t="s">
        <v>4</v>
      </c>
      <c r="J507" s="241" t="s">
        <v>48</v>
      </c>
      <c r="K507" s="241" t="s">
        <v>8</v>
      </c>
      <c r="L507" s="241" t="s">
        <v>6</v>
      </c>
      <c r="M507" s="233">
        <v>100000</v>
      </c>
      <c r="N507" s="233">
        <v>98796</v>
      </c>
      <c r="O507" s="233"/>
      <c r="P507" s="233"/>
      <c r="Q507" s="233"/>
      <c r="R507" s="233"/>
      <c r="S507" s="234">
        <v>3</v>
      </c>
    </row>
    <row r="508" spans="1:22" ht="83.25" customHeight="1">
      <c r="A508" s="125"/>
      <c r="B508" s="685"/>
      <c r="C508" s="681"/>
      <c r="D508" s="370" t="s">
        <v>990</v>
      </c>
      <c r="E508" s="129" t="s">
        <v>269</v>
      </c>
      <c r="F508" s="130" t="s">
        <v>989</v>
      </c>
      <c r="G508" s="131" t="s">
        <v>270</v>
      </c>
      <c r="H508" s="241" t="s">
        <v>5</v>
      </c>
      <c r="I508" s="241" t="s">
        <v>4</v>
      </c>
      <c r="J508" s="241" t="s">
        <v>48</v>
      </c>
      <c r="K508" s="241" t="s">
        <v>8</v>
      </c>
      <c r="L508" s="241" t="s">
        <v>6</v>
      </c>
      <c r="M508" s="233"/>
      <c r="N508" s="233"/>
      <c r="O508" s="233">
        <v>339000</v>
      </c>
      <c r="P508" s="233">
        <v>0</v>
      </c>
      <c r="Q508" s="233">
        <v>0</v>
      </c>
      <c r="R508" s="233">
        <v>0</v>
      </c>
      <c r="S508" s="234">
        <v>3</v>
      </c>
      <c r="T508" s="122"/>
      <c r="U508" s="122"/>
      <c r="V508" s="122"/>
    </row>
    <row r="509" spans="1:19" ht="81" customHeight="1">
      <c r="A509" s="125"/>
      <c r="B509" s="126" t="s">
        <v>1221</v>
      </c>
      <c r="C509" s="375" t="s">
        <v>111</v>
      </c>
      <c r="D509" s="602" t="s">
        <v>177</v>
      </c>
      <c r="E509" s="618" t="s">
        <v>152</v>
      </c>
      <c r="F509" s="688">
        <v>43101</v>
      </c>
      <c r="G509" s="688" t="s">
        <v>22</v>
      </c>
      <c r="H509" s="237" t="s">
        <v>5</v>
      </c>
      <c r="I509" s="241" t="s">
        <v>4</v>
      </c>
      <c r="J509" s="241" t="s">
        <v>94</v>
      </c>
      <c r="K509" s="241" t="s">
        <v>9</v>
      </c>
      <c r="L509" s="241" t="s">
        <v>6</v>
      </c>
      <c r="M509" s="233">
        <v>4280100</v>
      </c>
      <c r="N509" s="233">
        <v>4280100</v>
      </c>
      <c r="O509" s="233">
        <v>3949200</v>
      </c>
      <c r="P509" s="233">
        <v>3957400</v>
      </c>
      <c r="Q509" s="233">
        <v>3957400</v>
      </c>
      <c r="R509" s="233">
        <v>3957400</v>
      </c>
      <c r="S509" s="234">
        <v>3</v>
      </c>
    </row>
    <row r="510" spans="1:19" ht="63" customHeight="1">
      <c r="A510" s="125"/>
      <c r="B510" s="126" t="s">
        <v>245</v>
      </c>
      <c r="C510" s="375" t="s">
        <v>154</v>
      </c>
      <c r="D510" s="794"/>
      <c r="E510" s="619"/>
      <c r="F510" s="689"/>
      <c r="G510" s="689"/>
      <c r="H510" s="237" t="s">
        <v>5</v>
      </c>
      <c r="I510" s="241" t="s">
        <v>4</v>
      </c>
      <c r="J510" s="241" t="s">
        <v>95</v>
      </c>
      <c r="K510" s="241" t="s">
        <v>9</v>
      </c>
      <c r="L510" s="241" t="s">
        <v>6</v>
      </c>
      <c r="M510" s="233">
        <v>225300</v>
      </c>
      <c r="N510" s="233">
        <v>225300</v>
      </c>
      <c r="O510" s="233">
        <v>1049900</v>
      </c>
      <c r="P510" s="233">
        <v>1049900</v>
      </c>
      <c r="Q510" s="233">
        <v>1049900</v>
      </c>
      <c r="R510" s="233">
        <v>1049900</v>
      </c>
      <c r="S510" s="234">
        <v>3</v>
      </c>
    </row>
    <row r="511" spans="1:19" s="122" customFormat="1" ht="71.25" customHeight="1">
      <c r="A511" s="125"/>
      <c r="B511" s="126" t="s">
        <v>1222</v>
      </c>
      <c r="C511" s="375" t="s">
        <v>994</v>
      </c>
      <c r="D511" s="937" t="s">
        <v>995</v>
      </c>
      <c r="E511" s="127" t="s">
        <v>84</v>
      </c>
      <c r="F511" s="142">
        <v>43622</v>
      </c>
      <c r="G511" s="132" t="s">
        <v>996</v>
      </c>
      <c r="H511" s="126" t="s">
        <v>5</v>
      </c>
      <c r="I511" s="126" t="s">
        <v>4</v>
      </c>
      <c r="J511" s="248">
        <v>1010171331</v>
      </c>
      <c r="K511" s="126" t="s">
        <v>113</v>
      </c>
      <c r="L511" s="126" t="s">
        <v>6</v>
      </c>
      <c r="M511" s="233">
        <v>100000</v>
      </c>
      <c r="N511" s="233">
        <v>100000</v>
      </c>
      <c r="O511" s="239">
        <v>0</v>
      </c>
      <c r="P511" s="239">
        <v>0</v>
      </c>
      <c r="Q511" s="239">
        <v>0</v>
      </c>
      <c r="R511" s="239">
        <v>0</v>
      </c>
      <c r="S511" s="234">
        <v>3</v>
      </c>
    </row>
    <row r="512" spans="1:19" s="122" customFormat="1" ht="58.5" customHeight="1">
      <c r="A512" s="364"/>
      <c r="B512" s="126" t="s">
        <v>1223</v>
      </c>
      <c r="C512" s="938" t="s">
        <v>997</v>
      </c>
      <c r="D512" s="937" t="s">
        <v>179</v>
      </c>
      <c r="E512" s="127" t="s">
        <v>84</v>
      </c>
      <c r="F512" s="142">
        <v>43101</v>
      </c>
      <c r="G512" s="132" t="s">
        <v>22</v>
      </c>
      <c r="H512" s="126" t="s">
        <v>5</v>
      </c>
      <c r="I512" s="126" t="s">
        <v>4</v>
      </c>
      <c r="J512" s="248" t="s">
        <v>161</v>
      </c>
      <c r="K512" s="126" t="s">
        <v>8</v>
      </c>
      <c r="L512" s="126" t="s">
        <v>6</v>
      </c>
      <c r="M512" s="233">
        <v>26600</v>
      </c>
      <c r="N512" s="233">
        <v>26600</v>
      </c>
      <c r="O512" s="239">
        <v>0</v>
      </c>
      <c r="P512" s="239">
        <v>0</v>
      </c>
      <c r="Q512" s="239">
        <v>0</v>
      </c>
      <c r="R512" s="239">
        <v>0</v>
      </c>
      <c r="S512" s="234">
        <v>3</v>
      </c>
    </row>
    <row r="513" spans="1:19" s="122" customFormat="1" ht="99.75" customHeight="1">
      <c r="A513" s="125"/>
      <c r="B513" s="126" t="s">
        <v>1224</v>
      </c>
      <c r="C513" s="939" t="s">
        <v>150</v>
      </c>
      <c r="D513" s="786" t="s">
        <v>180</v>
      </c>
      <c r="E513" s="605" t="s">
        <v>152</v>
      </c>
      <c r="F513" s="682" t="s">
        <v>181</v>
      </c>
      <c r="G513" s="609" t="s">
        <v>22</v>
      </c>
      <c r="H513" s="128" t="s">
        <v>5</v>
      </c>
      <c r="I513" s="128" t="s">
        <v>4</v>
      </c>
      <c r="J513" s="128" t="s">
        <v>41</v>
      </c>
      <c r="K513" s="128" t="s">
        <v>33</v>
      </c>
      <c r="L513" s="128" t="s">
        <v>0</v>
      </c>
      <c r="M513" s="239">
        <v>46300</v>
      </c>
      <c r="N513" s="239">
        <v>23898.42</v>
      </c>
      <c r="O513" s="233">
        <v>0</v>
      </c>
      <c r="P513" s="233">
        <v>0</v>
      </c>
      <c r="Q513" s="233">
        <v>0</v>
      </c>
      <c r="R513" s="233">
        <v>0</v>
      </c>
      <c r="S513" s="234">
        <v>3</v>
      </c>
    </row>
    <row r="514" spans="1:19" s="122" customFormat="1" ht="51.75" customHeight="1">
      <c r="A514" s="125"/>
      <c r="B514" s="126" t="s">
        <v>1225</v>
      </c>
      <c r="C514" s="794"/>
      <c r="D514" s="788"/>
      <c r="E514" s="681"/>
      <c r="F514" s="683"/>
      <c r="G514" s="684"/>
      <c r="H514" s="128" t="s">
        <v>5</v>
      </c>
      <c r="I514" s="128" t="s">
        <v>4</v>
      </c>
      <c r="J514" s="128" t="s">
        <v>273</v>
      </c>
      <c r="K514" s="128" t="s">
        <v>33</v>
      </c>
      <c r="L514" s="128" t="s">
        <v>0</v>
      </c>
      <c r="M514" s="233">
        <v>0</v>
      </c>
      <c r="N514" s="233">
        <v>0</v>
      </c>
      <c r="O514" s="239">
        <v>46000</v>
      </c>
      <c r="P514" s="239">
        <v>37100</v>
      </c>
      <c r="Q514" s="239">
        <v>37100</v>
      </c>
      <c r="R514" s="239">
        <v>37100</v>
      </c>
      <c r="S514" s="234">
        <v>3</v>
      </c>
    </row>
    <row r="515" spans="1:19" s="122" customFormat="1" ht="185.25" customHeight="1">
      <c r="A515" s="125"/>
      <c r="B515" s="126" t="s">
        <v>1226</v>
      </c>
      <c r="C515" s="375" t="s">
        <v>157</v>
      </c>
      <c r="D515" s="602" t="s">
        <v>1021</v>
      </c>
      <c r="E515" s="686" t="s">
        <v>1022</v>
      </c>
      <c r="F515" s="775" t="s">
        <v>1023</v>
      </c>
      <c r="G515" s="618" t="s">
        <v>1018</v>
      </c>
      <c r="H515" s="128" t="s">
        <v>5</v>
      </c>
      <c r="I515" s="128" t="s">
        <v>4</v>
      </c>
      <c r="J515" s="128" t="s">
        <v>156</v>
      </c>
      <c r="K515" s="128" t="s">
        <v>12</v>
      </c>
      <c r="L515" s="128"/>
      <c r="M515" s="233">
        <v>40000</v>
      </c>
      <c r="N515" s="233">
        <v>40000</v>
      </c>
      <c r="O515" s="239">
        <v>40000</v>
      </c>
      <c r="P515" s="239">
        <v>40000</v>
      </c>
      <c r="Q515" s="239">
        <v>40000</v>
      </c>
      <c r="R515" s="239">
        <v>40000</v>
      </c>
      <c r="S515" s="234">
        <v>3</v>
      </c>
    </row>
    <row r="516" spans="1:19" s="122" customFormat="1" ht="94.5" customHeight="1">
      <c r="A516" s="125"/>
      <c r="B516" s="126" t="s">
        <v>1227</v>
      </c>
      <c r="C516" s="375" t="s">
        <v>121</v>
      </c>
      <c r="D516" s="794"/>
      <c r="E516" s="687"/>
      <c r="F516" s="776"/>
      <c r="G516" s="619"/>
      <c r="H516" s="128" t="s">
        <v>5</v>
      </c>
      <c r="I516" s="128" t="s">
        <v>4</v>
      </c>
      <c r="J516" s="128" t="s">
        <v>122</v>
      </c>
      <c r="K516" s="128" t="s">
        <v>12</v>
      </c>
      <c r="L516" s="128"/>
      <c r="M516" s="233">
        <v>40000</v>
      </c>
      <c r="N516" s="233">
        <v>40000</v>
      </c>
      <c r="O516" s="239">
        <v>40000</v>
      </c>
      <c r="P516" s="239">
        <v>40000</v>
      </c>
      <c r="Q516" s="239">
        <v>40000</v>
      </c>
      <c r="R516" s="239">
        <v>40000</v>
      </c>
      <c r="S516" s="234">
        <v>3</v>
      </c>
    </row>
    <row r="517" spans="1:19" s="122" customFormat="1" ht="25.5" customHeight="1">
      <c r="A517" s="125"/>
      <c r="B517" s="126" t="s">
        <v>1228</v>
      </c>
      <c r="C517" s="938" t="s">
        <v>260</v>
      </c>
      <c r="D517" s="940" t="s">
        <v>261</v>
      </c>
      <c r="E517" s="138" t="s">
        <v>185</v>
      </c>
      <c r="F517" s="130" t="s">
        <v>1024</v>
      </c>
      <c r="G517" s="131" t="s">
        <v>22</v>
      </c>
      <c r="H517" s="128" t="s">
        <v>5</v>
      </c>
      <c r="I517" s="128" t="s">
        <v>4</v>
      </c>
      <c r="J517" s="128" t="s">
        <v>258</v>
      </c>
      <c r="K517" s="128" t="s">
        <v>99</v>
      </c>
      <c r="L517" s="128" t="s">
        <v>277</v>
      </c>
      <c r="M517" s="233">
        <v>1240087</v>
      </c>
      <c r="N517" s="233">
        <v>1240087</v>
      </c>
      <c r="O517" s="239">
        <v>0</v>
      </c>
      <c r="P517" s="239">
        <v>0</v>
      </c>
      <c r="Q517" s="239">
        <v>0</v>
      </c>
      <c r="R517" s="239">
        <v>0</v>
      </c>
      <c r="S517" s="234">
        <v>3</v>
      </c>
    </row>
    <row r="518" spans="1:19" s="122" customFormat="1" ht="43.5" customHeight="1">
      <c r="A518" s="125"/>
      <c r="B518" s="126" t="s">
        <v>1229</v>
      </c>
      <c r="C518" s="939" t="s">
        <v>111</v>
      </c>
      <c r="D518" s="941" t="s">
        <v>998</v>
      </c>
      <c r="E518" s="686" t="s">
        <v>185</v>
      </c>
      <c r="F518" s="775" t="s">
        <v>999</v>
      </c>
      <c r="G518" s="688" t="s">
        <v>22</v>
      </c>
      <c r="H518" s="128" t="s">
        <v>5</v>
      </c>
      <c r="I518" s="128" t="s">
        <v>4</v>
      </c>
      <c r="J518" s="128" t="s">
        <v>169</v>
      </c>
      <c r="K518" s="128" t="s">
        <v>28</v>
      </c>
      <c r="L518" s="128" t="s">
        <v>279</v>
      </c>
      <c r="M518" s="233">
        <v>323171.1</v>
      </c>
      <c r="N518" s="233">
        <v>323171.1</v>
      </c>
      <c r="O518" s="239">
        <v>0</v>
      </c>
      <c r="P518" s="239">
        <v>0</v>
      </c>
      <c r="Q518" s="239">
        <v>0</v>
      </c>
      <c r="R518" s="239">
        <v>0</v>
      </c>
      <c r="S518" s="234">
        <v>3</v>
      </c>
    </row>
    <row r="519" spans="1:19" s="122" customFormat="1" ht="27" customHeight="1">
      <c r="A519" s="125"/>
      <c r="B519" s="126" t="s">
        <v>1230</v>
      </c>
      <c r="C519" s="794"/>
      <c r="D519" s="942"/>
      <c r="E519" s="777"/>
      <c r="F519" s="780"/>
      <c r="G519" s="780"/>
      <c r="H519" s="128" t="s">
        <v>5</v>
      </c>
      <c r="I519" s="128" t="s">
        <v>4</v>
      </c>
      <c r="J519" s="128" t="s">
        <v>169</v>
      </c>
      <c r="K519" s="128" t="s">
        <v>50</v>
      </c>
      <c r="L519" s="128" t="s">
        <v>280</v>
      </c>
      <c r="M519" s="233">
        <v>97597.65</v>
      </c>
      <c r="N519" s="233">
        <v>97597.65</v>
      </c>
      <c r="O519" s="239">
        <v>0</v>
      </c>
      <c r="P519" s="239">
        <v>0</v>
      </c>
      <c r="Q519" s="239">
        <v>0</v>
      </c>
      <c r="R519" s="239">
        <v>0</v>
      </c>
      <c r="S519" s="234">
        <v>3</v>
      </c>
    </row>
    <row r="520" spans="1:19" s="122" customFormat="1" ht="18" customHeight="1">
      <c r="A520" s="125"/>
      <c r="B520" s="781" t="s">
        <v>1231</v>
      </c>
      <c r="C520" s="602" t="s">
        <v>106</v>
      </c>
      <c r="D520" s="942"/>
      <c r="E520" s="778"/>
      <c r="F520" s="778"/>
      <c r="G520" s="778"/>
      <c r="H520" s="128" t="s">
        <v>5</v>
      </c>
      <c r="I520" s="128" t="s">
        <v>4</v>
      </c>
      <c r="J520" s="128" t="s">
        <v>100</v>
      </c>
      <c r="K520" s="128" t="s">
        <v>87</v>
      </c>
      <c r="L520" s="128"/>
      <c r="M520" s="239">
        <f>M521+M522+M523+M524</f>
        <v>3451775.63</v>
      </c>
      <c r="N520" s="239">
        <f>N521+N522+N523+N524</f>
        <v>3449792.63</v>
      </c>
      <c r="O520" s="239">
        <v>0</v>
      </c>
      <c r="P520" s="239">
        <v>0</v>
      </c>
      <c r="Q520" s="239">
        <v>0</v>
      </c>
      <c r="R520" s="239">
        <v>0</v>
      </c>
      <c r="S520" s="234">
        <v>3</v>
      </c>
    </row>
    <row r="521" spans="1:19" s="122" customFormat="1" ht="20.25" customHeight="1">
      <c r="A521" s="125"/>
      <c r="B521" s="782"/>
      <c r="C521" s="793"/>
      <c r="D521" s="942"/>
      <c r="E521" s="778"/>
      <c r="F521" s="778"/>
      <c r="G521" s="778"/>
      <c r="H521" s="128" t="s">
        <v>5</v>
      </c>
      <c r="I521" s="128" t="s">
        <v>4</v>
      </c>
      <c r="J521" s="128" t="s">
        <v>100</v>
      </c>
      <c r="K521" s="128" t="s">
        <v>28</v>
      </c>
      <c r="L521" s="128" t="s">
        <v>279</v>
      </c>
      <c r="M521" s="233">
        <v>2065534.52</v>
      </c>
      <c r="N521" s="233">
        <v>2063551.52</v>
      </c>
      <c r="O521" s="239">
        <v>0</v>
      </c>
      <c r="P521" s="239">
        <v>0</v>
      </c>
      <c r="Q521" s="239">
        <v>0</v>
      </c>
      <c r="R521" s="239">
        <v>0</v>
      </c>
      <c r="S521" s="234">
        <v>3</v>
      </c>
    </row>
    <row r="522" spans="1:19" s="122" customFormat="1" ht="15.75" customHeight="1">
      <c r="A522" s="125"/>
      <c r="B522" s="782"/>
      <c r="C522" s="793"/>
      <c r="D522" s="942"/>
      <c r="E522" s="778"/>
      <c r="F522" s="778"/>
      <c r="G522" s="778"/>
      <c r="H522" s="128" t="s">
        <v>5</v>
      </c>
      <c r="I522" s="128" t="s">
        <v>4</v>
      </c>
      <c r="J522" s="128" t="s">
        <v>100</v>
      </c>
      <c r="K522" s="128" t="s">
        <v>50</v>
      </c>
      <c r="L522" s="128" t="s">
        <v>280</v>
      </c>
      <c r="M522" s="233">
        <v>621435.69</v>
      </c>
      <c r="N522" s="233">
        <v>621435.69</v>
      </c>
      <c r="O522" s="239">
        <v>0</v>
      </c>
      <c r="P522" s="239">
        <v>0</v>
      </c>
      <c r="Q522" s="239">
        <v>0</v>
      </c>
      <c r="R522" s="239">
        <v>0</v>
      </c>
      <c r="S522" s="234">
        <v>3</v>
      </c>
    </row>
    <row r="523" spans="1:19" s="122" customFormat="1" ht="19.5" customHeight="1">
      <c r="A523" s="125"/>
      <c r="B523" s="782"/>
      <c r="C523" s="793"/>
      <c r="D523" s="942"/>
      <c r="E523" s="778"/>
      <c r="F523" s="778"/>
      <c r="G523" s="778"/>
      <c r="H523" s="128" t="s">
        <v>5</v>
      </c>
      <c r="I523" s="128" t="s">
        <v>4</v>
      </c>
      <c r="J523" s="128" t="s">
        <v>100</v>
      </c>
      <c r="K523" s="128" t="s">
        <v>12</v>
      </c>
      <c r="L523" s="128"/>
      <c r="M523" s="233">
        <v>731083.42</v>
      </c>
      <c r="N523" s="233">
        <v>731083.42</v>
      </c>
      <c r="O523" s="239">
        <v>0</v>
      </c>
      <c r="P523" s="239">
        <v>0</v>
      </c>
      <c r="Q523" s="239">
        <v>0</v>
      </c>
      <c r="R523" s="239">
        <v>0</v>
      </c>
      <c r="S523" s="234">
        <v>3</v>
      </c>
    </row>
    <row r="524" spans="1:19" s="122" customFormat="1" ht="22.5" customHeight="1">
      <c r="A524" s="125"/>
      <c r="B524" s="782"/>
      <c r="C524" s="680"/>
      <c r="D524" s="942"/>
      <c r="E524" s="778"/>
      <c r="F524" s="778"/>
      <c r="G524" s="778"/>
      <c r="H524" s="128" t="s">
        <v>5</v>
      </c>
      <c r="I524" s="128" t="s">
        <v>4</v>
      </c>
      <c r="J524" s="128" t="s">
        <v>100</v>
      </c>
      <c r="K524" s="128" t="s">
        <v>11</v>
      </c>
      <c r="L524" s="128" t="s">
        <v>7</v>
      </c>
      <c r="M524" s="233">
        <v>33722</v>
      </c>
      <c r="N524" s="233">
        <v>33722</v>
      </c>
      <c r="O524" s="239">
        <v>0</v>
      </c>
      <c r="P524" s="239">
        <v>0</v>
      </c>
      <c r="Q524" s="239">
        <v>0</v>
      </c>
      <c r="R524" s="239">
        <v>0</v>
      </c>
      <c r="S524" s="234">
        <v>3</v>
      </c>
    </row>
    <row r="525" spans="1:19" s="122" customFormat="1" ht="109.5" customHeight="1">
      <c r="A525" s="125"/>
      <c r="B525" s="781" t="s">
        <v>1027</v>
      </c>
      <c r="C525" s="602" t="s">
        <v>262</v>
      </c>
      <c r="D525" s="942"/>
      <c r="E525" s="778"/>
      <c r="F525" s="778"/>
      <c r="G525" s="778"/>
      <c r="H525" s="128" t="s">
        <v>5</v>
      </c>
      <c r="I525" s="128" t="s">
        <v>4</v>
      </c>
      <c r="J525" s="128" t="s">
        <v>162</v>
      </c>
      <c r="K525" s="128" t="s">
        <v>28</v>
      </c>
      <c r="L525" s="128" t="s">
        <v>279</v>
      </c>
      <c r="M525" s="233">
        <v>17008.9</v>
      </c>
      <c r="N525" s="233">
        <v>17008.9</v>
      </c>
      <c r="O525" s="239"/>
      <c r="P525" s="239"/>
      <c r="Q525" s="239"/>
      <c r="R525" s="239"/>
      <c r="S525" s="234">
        <v>3</v>
      </c>
    </row>
    <row r="526" spans="1:19" s="122" customFormat="1" ht="39.75" customHeight="1">
      <c r="A526" s="125"/>
      <c r="B526" s="783"/>
      <c r="C526" s="794"/>
      <c r="D526" s="943"/>
      <c r="E526" s="779"/>
      <c r="F526" s="779"/>
      <c r="G526" s="779"/>
      <c r="H526" s="126" t="s">
        <v>5</v>
      </c>
      <c r="I526" s="126" t="s">
        <v>4</v>
      </c>
      <c r="J526" s="126" t="s">
        <v>162</v>
      </c>
      <c r="K526" s="126" t="s">
        <v>50</v>
      </c>
      <c r="L526" s="126" t="s">
        <v>280</v>
      </c>
      <c r="M526" s="233">
        <v>5136.68</v>
      </c>
      <c r="N526" s="233">
        <v>5136.68</v>
      </c>
      <c r="O526" s="233">
        <v>0</v>
      </c>
      <c r="P526" s="233">
        <v>0</v>
      </c>
      <c r="Q526" s="233">
        <v>0</v>
      </c>
      <c r="R526" s="233">
        <v>0</v>
      </c>
      <c r="S526" s="234">
        <v>3</v>
      </c>
    </row>
    <row r="527" spans="1:19" s="122" customFormat="1" ht="23.25" customHeight="1">
      <c r="A527" s="125"/>
      <c r="B527" s="144" t="s">
        <v>1031</v>
      </c>
      <c r="C527" s="376" t="s">
        <v>82</v>
      </c>
      <c r="D527" s="944" t="s">
        <v>1021</v>
      </c>
      <c r="E527" s="232" t="s">
        <v>1025</v>
      </c>
      <c r="F527" s="337" t="s">
        <v>1232</v>
      </c>
      <c r="G527" s="337" t="s">
        <v>1026</v>
      </c>
      <c r="H527" s="237" t="s">
        <v>5</v>
      </c>
      <c r="I527" s="237" t="s">
        <v>3</v>
      </c>
      <c r="J527" s="237" t="s">
        <v>62</v>
      </c>
      <c r="K527" s="237" t="s">
        <v>23</v>
      </c>
      <c r="L527" s="237" t="s">
        <v>276</v>
      </c>
      <c r="M527" s="244">
        <v>20100</v>
      </c>
      <c r="N527" s="244">
        <v>20100</v>
      </c>
      <c r="O527" s="244">
        <v>30000</v>
      </c>
      <c r="P527" s="244">
        <v>30000</v>
      </c>
      <c r="Q527" s="244">
        <v>30000</v>
      </c>
      <c r="R527" s="244">
        <v>30000</v>
      </c>
      <c r="S527" s="234">
        <v>3</v>
      </c>
    </row>
    <row r="528" spans="1:19" s="122" customFormat="1" ht="23.25" customHeight="1">
      <c r="A528" s="125"/>
      <c r="B528" s="609" t="s">
        <v>1233</v>
      </c>
      <c r="C528" s="602" t="s">
        <v>83</v>
      </c>
      <c r="D528" s="786" t="s">
        <v>1028</v>
      </c>
      <c r="E528" s="686" t="s">
        <v>1025</v>
      </c>
      <c r="F528" s="775" t="s">
        <v>1029</v>
      </c>
      <c r="G528" s="786" t="s">
        <v>1030</v>
      </c>
      <c r="H528" s="126" t="s">
        <v>5</v>
      </c>
      <c r="I528" s="126" t="s">
        <v>3</v>
      </c>
      <c r="J528" s="126" t="s">
        <v>86</v>
      </c>
      <c r="K528" s="126" t="s">
        <v>87</v>
      </c>
      <c r="L528" s="126"/>
      <c r="M528" s="233">
        <f>M529+M530+M531+M532+M533+M534</f>
        <v>5531100</v>
      </c>
      <c r="N528" s="233">
        <f>N529+N530+N531+N532+N533+N534</f>
        <v>5274933.000000001</v>
      </c>
      <c r="O528" s="233">
        <f>O529+O530+O531+O532+O533+O534</f>
        <v>5811700</v>
      </c>
      <c r="P528" s="233">
        <f>P534+P533+P532+P531+P530+P529</f>
        <v>7377600</v>
      </c>
      <c r="Q528" s="233">
        <f>Q534+Q533+Q532+Q531+Q530+Q529</f>
        <v>7377600</v>
      </c>
      <c r="R528" s="233">
        <f>R534+R533+R532+R531+R530+R529</f>
        <v>7377600</v>
      </c>
      <c r="S528" s="234">
        <v>3</v>
      </c>
    </row>
    <row r="529" spans="1:19" s="122" customFormat="1" ht="23.25" customHeight="1">
      <c r="A529" s="125"/>
      <c r="B529" s="610"/>
      <c r="C529" s="695"/>
      <c r="D529" s="787"/>
      <c r="E529" s="784"/>
      <c r="F529" s="785"/>
      <c r="G529" s="787"/>
      <c r="H529" s="126" t="s">
        <v>5</v>
      </c>
      <c r="I529" s="126" t="s">
        <v>3</v>
      </c>
      <c r="J529" s="126" t="s">
        <v>52</v>
      </c>
      <c r="K529" s="128" t="s">
        <v>28</v>
      </c>
      <c r="L529" s="128" t="s">
        <v>279</v>
      </c>
      <c r="M529" s="233">
        <v>3547400</v>
      </c>
      <c r="N529" s="233">
        <v>3432820.74</v>
      </c>
      <c r="O529" s="233">
        <v>4010000</v>
      </c>
      <c r="P529" s="233">
        <v>5269600</v>
      </c>
      <c r="Q529" s="233">
        <v>5269600</v>
      </c>
      <c r="R529" s="233">
        <v>5269600</v>
      </c>
      <c r="S529" s="234">
        <v>3</v>
      </c>
    </row>
    <row r="530" spans="1:19" s="122" customFormat="1" ht="23.25" customHeight="1">
      <c r="A530" s="125"/>
      <c r="B530" s="610"/>
      <c r="C530" s="695"/>
      <c r="D530" s="787"/>
      <c r="E530" s="784"/>
      <c r="F530" s="785"/>
      <c r="G530" s="787"/>
      <c r="H530" s="126" t="s">
        <v>5</v>
      </c>
      <c r="I530" s="126" t="s">
        <v>3</v>
      </c>
      <c r="J530" s="126" t="s">
        <v>52</v>
      </c>
      <c r="K530" s="128" t="s">
        <v>50</v>
      </c>
      <c r="L530" s="128" t="s">
        <v>280</v>
      </c>
      <c r="M530" s="233">
        <v>1064700</v>
      </c>
      <c r="N530" s="233">
        <v>995021.62</v>
      </c>
      <c r="O530" s="233">
        <v>1210200</v>
      </c>
      <c r="P530" s="233">
        <v>1591500</v>
      </c>
      <c r="Q530" s="233">
        <v>1591500</v>
      </c>
      <c r="R530" s="233">
        <v>1591500</v>
      </c>
      <c r="S530" s="234">
        <v>3</v>
      </c>
    </row>
    <row r="531" spans="1:19" s="122" customFormat="1" ht="27" customHeight="1">
      <c r="A531" s="125"/>
      <c r="B531" s="610"/>
      <c r="C531" s="695"/>
      <c r="D531" s="787"/>
      <c r="E531" s="784"/>
      <c r="F531" s="785"/>
      <c r="G531" s="787"/>
      <c r="H531" s="128" t="s">
        <v>5</v>
      </c>
      <c r="I531" s="128" t="s">
        <v>3</v>
      </c>
      <c r="J531" s="126" t="s">
        <v>52</v>
      </c>
      <c r="K531" s="128" t="s">
        <v>12</v>
      </c>
      <c r="L531" s="128"/>
      <c r="M531" s="249">
        <v>869500</v>
      </c>
      <c r="N531" s="249">
        <v>802060.41</v>
      </c>
      <c r="O531" s="249">
        <v>542000</v>
      </c>
      <c r="P531" s="249">
        <v>467000</v>
      </c>
      <c r="Q531" s="249">
        <v>467000</v>
      </c>
      <c r="R531" s="249">
        <v>467000</v>
      </c>
      <c r="S531" s="234">
        <v>3</v>
      </c>
    </row>
    <row r="532" spans="1:19" s="122" customFormat="1" ht="21.75" customHeight="1">
      <c r="A532" s="125"/>
      <c r="B532" s="610"/>
      <c r="C532" s="695"/>
      <c r="D532" s="787"/>
      <c r="E532" s="784"/>
      <c r="F532" s="785"/>
      <c r="G532" s="787"/>
      <c r="H532" s="128" t="s">
        <v>5</v>
      </c>
      <c r="I532" s="128" t="s">
        <v>3</v>
      </c>
      <c r="J532" s="128" t="s">
        <v>52</v>
      </c>
      <c r="K532" s="128" t="s">
        <v>11</v>
      </c>
      <c r="L532" s="128" t="s">
        <v>7</v>
      </c>
      <c r="M532" s="233">
        <v>1500</v>
      </c>
      <c r="N532" s="233"/>
      <c r="O532" s="233"/>
      <c r="P532" s="233"/>
      <c r="Q532" s="233"/>
      <c r="R532" s="233"/>
      <c r="S532" s="234">
        <v>3</v>
      </c>
    </row>
    <row r="533" spans="1:19" s="365" customFormat="1" ht="12.75" customHeight="1">
      <c r="A533" s="125"/>
      <c r="B533" s="684"/>
      <c r="C533" s="794"/>
      <c r="D533" s="787"/>
      <c r="E533" s="784"/>
      <c r="F533" s="785"/>
      <c r="G533" s="787"/>
      <c r="H533" s="128" t="s">
        <v>5</v>
      </c>
      <c r="I533" s="128" t="s">
        <v>3</v>
      </c>
      <c r="J533" s="128" t="s">
        <v>52</v>
      </c>
      <c r="K533" s="128" t="s">
        <v>51</v>
      </c>
      <c r="L533" s="128" t="s">
        <v>7</v>
      </c>
      <c r="M533" s="233">
        <v>3000</v>
      </c>
      <c r="N533" s="233">
        <v>30.23</v>
      </c>
      <c r="O533" s="233">
        <v>4500</v>
      </c>
      <c r="P533" s="233">
        <v>4500</v>
      </c>
      <c r="Q533" s="233">
        <v>4500</v>
      </c>
      <c r="R533" s="233">
        <v>4500</v>
      </c>
      <c r="S533" s="234">
        <v>3</v>
      </c>
    </row>
    <row r="534" spans="1:19" s="365" customFormat="1" ht="12.75" customHeight="1">
      <c r="A534" s="125"/>
      <c r="B534" s="134" t="s">
        <v>1234</v>
      </c>
      <c r="C534" s="945" t="s">
        <v>275</v>
      </c>
      <c r="D534" s="788"/>
      <c r="E534" s="687"/>
      <c r="F534" s="776"/>
      <c r="G534" s="788"/>
      <c r="H534" s="126" t="s">
        <v>5</v>
      </c>
      <c r="I534" s="126" t="s">
        <v>3</v>
      </c>
      <c r="J534" s="126" t="s">
        <v>49</v>
      </c>
      <c r="K534" s="126" t="s">
        <v>11</v>
      </c>
      <c r="L534" s="126" t="s">
        <v>7</v>
      </c>
      <c r="M534" s="233">
        <v>45000</v>
      </c>
      <c r="N534" s="233">
        <v>45000</v>
      </c>
      <c r="O534" s="233">
        <v>45000</v>
      </c>
      <c r="P534" s="239">
        <v>45000</v>
      </c>
      <c r="Q534" s="239">
        <v>45000</v>
      </c>
      <c r="R534" s="239">
        <v>45000</v>
      </c>
      <c r="S534" s="234">
        <v>3</v>
      </c>
    </row>
    <row r="535" spans="1:19" ht="29.25" customHeight="1">
      <c r="A535" s="125"/>
      <c r="B535" s="126" t="s">
        <v>1235</v>
      </c>
      <c r="C535" s="602" t="s">
        <v>287</v>
      </c>
      <c r="D535" s="786" t="s">
        <v>180</v>
      </c>
      <c r="E535" s="605" t="s">
        <v>84</v>
      </c>
      <c r="F535" s="607">
        <v>40309</v>
      </c>
      <c r="G535" s="609" t="s">
        <v>22</v>
      </c>
      <c r="H535" s="126" t="s">
        <v>25</v>
      </c>
      <c r="I535" s="126" t="s">
        <v>24</v>
      </c>
      <c r="J535" s="126" t="s">
        <v>41</v>
      </c>
      <c r="K535" s="126" t="s">
        <v>13</v>
      </c>
      <c r="L535" s="126" t="s">
        <v>10</v>
      </c>
      <c r="M535" s="233">
        <v>33100</v>
      </c>
      <c r="N535" s="233">
        <v>28718.08</v>
      </c>
      <c r="O535" s="233">
        <v>0</v>
      </c>
      <c r="P535" s="233">
        <v>0</v>
      </c>
      <c r="Q535" s="233">
        <v>0</v>
      </c>
      <c r="R535" s="233">
        <v>0</v>
      </c>
      <c r="S535" s="234">
        <v>3</v>
      </c>
    </row>
    <row r="536" spans="1:19" ht="54.75" customHeight="1">
      <c r="A536" s="125"/>
      <c r="B536" s="126" t="s">
        <v>1236</v>
      </c>
      <c r="C536" s="794"/>
      <c r="D536" s="788"/>
      <c r="E536" s="681"/>
      <c r="F536" s="789"/>
      <c r="G536" s="684"/>
      <c r="H536" s="126" t="s">
        <v>25</v>
      </c>
      <c r="I536" s="126" t="s">
        <v>24</v>
      </c>
      <c r="J536" s="126" t="s">
        <v>273</v>
      </c>
      <c r="K536" s="126" t="s">
        <v>13</v>
      </c>
      <c r="L536" s="126" t="s">
        <v>10</v>
      </c>
      <c r="M536" s="233">
        <v>0</v>
      </c>
      <c r="N536" s="233">
        <v>0</v>
      </c>
      <c r="O536" s="233">
        <v>34500</v>
      </c>
      <c r="P536" s="233">
        <v>38500</v>
      </c>
      <c r="Q536" s="233">
        <v>38500</v>
      </c>
      <c r="R536" s="233">
        <v>38500</v>
      </c>
      <c r="S536" s="234">
        <v>3</v>
      </c>
    </row>
    <row r="537" spans="1:19" ht="29.25" customHeight="1">
      <c r="A537" s="1108" t="s">
        <v>29</v>
      </c>
      <c r="B537" s="1109"/>
      <c r="C537" s="1110"/>
      <c r="D537" s="1104"/>
      <c r="E537" s="1105"/>
      <c r="F537" s="1105"/>
      <c r="G537" s="1105"/>
      <c r="H537" s="1106"/>
      <c r="I537" s="1103"/>
      <c r="J537" s="1103"/>
      <c r="K537" s="1103"/>
      <c r="L537" s="1103"/>
      <c r="M537" s="1107">
        <f>M463+M464+M465+M466+M467+M468+M469+M470+M472+M475+M476+M477+M479+M491+M495+M496+M497+M499+M501+M504+M505+M507+M509+M510+M511+M513+M515+M516+M518+M519+M520+M525+M526+M527+M528+M535+M512+M474+M517+M536+M514+M503+M502+M493+M478</f>
        <v>76170889.96000001</v>
      </c>
      <c r="N537" s="1107">
        <f>N463+N464+N465+N466+N467+N468+N469+N470+N472+N475+N476+N477+N479+N491+N495+N496+N497+N499+N501+N504+N505+N507+N509+N510+N511+N513+N515+N516+N518+N519+N520+N525+N526+N527+N528+N535+N512+N474+N517+N536+N514+N503+N502+N493+N478</f>
        <v>75860371.5</v>
      </c>
      <c r="O537" s="1107">
        <f>O463+O464+O465+O466+O467+O468+O469+O470+O471+O472+O473+O475+O476+O477+O479+O492+O494+O495+O496+O497+O498+O499+O501+O504+O505+O506+O507+O509+O510+O511+O513+O515+O516+O518+O519+O520+O525+O526+O527+O528+O535+O512+O474+O517+O536+O514+O503+O502+O493+O478+O500+O508+O462+O461</f>
        <v>76186848</v>
      </c>
      <c r="P537" s="1107">
        <f>P463+P464+P465+P466+P467+P468+P469+P470+P471+P472+P473+P475+P476+P477+P479+P492+P494+P495+P496+P497+P498+P499+P501+P504+P505+P506+P507+P509+P510+P511+P513+P515+P516+P518+P519+P520+P525+P526+P527+P528+P535+P512+P474+P517+P536+P514+P503+P502+P493+P478+P500+P508+P462+P461</f>
        <v>76983200</v>
      </c>
      <c r="Q537" s="1107">
        <f>Q463+Q464+Q465+Q466+Q467+Q468+Q469+Q470+Q471+Q472+Q473+Q475+Q476+Q477+Q479+Q492+Q494+Q495+Q496+Q497+Q498+Q499+Q501+Q504+Q505+Q506+Q507+Q509+Q510+Q511+Q513+Q515+Q516+Q518+Q519+Q520+Q525+Q526+Q527+Q528+Q535+Q512+Q474+Q517+Q536+Q514+Q503+Q502+Q493+Q478+Q500+Q508+Q462+Q461</f>
        <v>75406200</v>
      </c>
      <c r="R537" s="1107">
        <f>R463+R464+R465+R466+R467+R468+R469+R470+R471+R472+R473+R475+R476+R477+R479+R492+R494+R495+R496+R497+R498+R499+R501+R504+R505+R506+R507+R509+R510+R511+R513+R515+R516+R518+R519+R520+R525+R526+R527+R528+R535+R512+R474+R517+R536+R514+R503+R502+R493+R478+R500+R508+R462+R461</f>
        <v>75406200</v>
      </c>
      <c r="S537" s="497"/>
    </row>
    <row r="538" spans="1:19" s="181" customFormat="1" ht="40.5" customHeight="1">
      <c r="A538" s="708" t="s">
        <v>720</v>
      </c>
      <c r="B538" s="699"/>
      <c r="C538" s="699"/>
      <c r="D538" s="699"/>
      <c r="E538" s="699"/>
      <c r="F538" s="699"/>
      <c r="G538" s="699"/>
      <c r="H538" s="699"/>
      <c r="I538" s="699"/>
      <c r="J538" s="699"/>
      <c r="K538" s="699"/>
      <c r="L538" s="699"/>
      <c r="M538" s="699"/>
      <c r="N538" s="699"/>
      <c r="O538" s="699"/>
      <c r="P538" s="699"/>
      <c r="Q538" s="699"/>
      <c r="R538" s="699"/>
      <c r="S538" s="709"/>
    </row>
    <row r="539" spans="1:19" s="181" customFormat="1" ht="12.75" customHeight="1">
      <c r="A539" s="710" t="s">
        <v>35</v>
      </c>
      <c r="B539" s="710" t="s">
        <v>14</v>
      </c>
      <c r="C539" s="710" t="s">
        <v>26</v>
      </c>
      <c r="D539" s="710" t="s">
        <v>15</v>
      </c>
      <c r="E539" s="710" t="s">
        <v>16</v>
      </c>
      <c r="F539" s="710" t="s">
        <v>290</v>
      </c>
      <c r="G539" s="710" t="s">
        <v>707</v>
      </c>
      <c r="H539" s="720" t="s">
        <v>17</v>
      </c>
      <c r="I539" s="720" t="s">
        <v>18</v>
      </c>
      <c r="J539" s="720" t="s">
        <v>19</v>
      </c>
      <c r="K539" s="720" t="s">
        <v>20</v>
      </c>
      <c r="L539" s="710" t="s">
        <v>21</v>
      </c>
      <c r="M539" s="713" t="s">
        <v>708</v>
      </c>
      <c r="N539" s="714"/>
      <c r="O539" s="714"/>
      <c r="P539" s="714"/>
      <c r="Q539" s="714"/>
      <c r="R539" s="715"/>
      <c r="S539" s="710" t="s">
        <v>2</v>
      </c>
    </row>
    <row r="540" spans="1:19" s="181" customFormat="1" ht="12.75" customHeight="1">
      <c r="A540" s="711"/>
      <c r="B540" s="711"/>
      <c r="C540" s="711"/>
      <c r="D540" s="711"/>
      <c r="E540" s="711"/>
      <c r="F540" s="711"/>
      <c r="G540" s="711"/>
      <c r="H540" s="721"/>
      <c r="I540" s="721"/>
      <c r="J540" s="721"/>
      <c r="K540" s="721"/>
      <c r="L540" s="711"/>
      <c r="M540" s="716" t="s">
        <v>983</v>
      </c>
      <c r="N540" s="717"/>
      <c r="O540" s="710" t="s">
        <v>984</v>
      </c>
      <c r="P540" s="710" t="s">
        <v>987</v>
      </c>
      <c r="Q540" s="718" t="s">
        <v>292</v>
      </c>
      <c r="R540" s="719"/>
      <c r="S540" s="711"/>
    </row>
    <row r="541" spans="1:19" s="181" customFormat="1" ht="12.75" customHeight="1">
      <c r="A541" s="712"/>
      <c r="B541" s="712"/>
      <c r="C541" s="712"/>
      <c r="D541" s="712"/>
      <c r="E541" s="712"/>
      <c r="F541" s="712"/>
      <c r="G541" s="712"/>
      <c r="H541" s="722"/>
      <c r="I541" s="722"/>
      <c r="J541" s="722"/>
      <c r="K541" s="722"/>
      <c r="L541" s="712"/>
      <c r="M541" s="252" t="s">
        <v>293</v>
      </c>
      <c r="N541" s="252" t="s">
        <v>294</v>
      </c>
      <c r="O541" s="712"/>
      <c r="P541" s="712"/>
      <c r="Q541" s="252" t="s">
        <v>985</v>
      </c>
      <c r="R541" s="252" t="s">
        <v>986</v>
      </c>
      <c r="S541" s="712"/>
    </row>
    <row r="542" spans="1:19" s="181" customFormat="1" ht="12.75" customHeight="1">
      <c r="A542" s="253">
        <v>1</v>
      </c>
      <c r="B542" s="254">
        <v>2</v>
      </c>
      <c r="C542" s="254">
        <v>3</v>
      </c>
      <c r="D542" s="254">
        <v>4</v>
      </c>
      <c r="E542" s="254">
        <v>5</v>
      </c>
      <c r="F542" s="254">
        <v>6</v>
      </c>
      <c r="G542" s="254">
        <v>7</v>
      </c>
      <c r="H542" s="255">
        <v>8</v>
      </c>
      <c r="I542" s="255">
        <v>9</v>
      </c>
      <c r="J542" s="255">
        <v>10</v>
      </c>
      <c r="K542" s="255">
        <v>11</v>
      </c>
      <c r="L542" s="254">
        <v>12</v>
      </c>
      <c r="M542" s="254">
        <v>13</v>
      </c>
      <c r="N542" s="254">
        <v>14</v>
      </c>
      <c r="O542" s="254">
        <v>15</v>
      </c>
      <c r="P542" s="254">
        <v>16</v>
      </c>
      <c r="Q542" s="256">
        <v>17</v>
      </c>
      <c r="R542" s="256">
        <v>18</v>
      </c>
      <c r="S542" s="254">
        <v>19</v>
      </c>
    </row>
    <row r="543" spans="1:19" ht="174" customHeight="1">
      <c r="A543" s="231">
        <v>766</v>
      </c>
      <c r="B543" s="889" t="s">
        <v>295</v>
      </c>
      <c r="C543" s="890" t="s">
        <v>721</v>
      </c>
      <c r="D543" s="946" t="s">
        <v>722</v>
      </c>
      <c r="E543" s="467" t="s">
        <v>723</v>
      </c>
      <c r="F543" s="467" t="s">
        <v>724</v>
      </c>
      <c r="G543" s="165" t="s">
        <v>725</v>
      </c>
      <c r="H543" s="154" t="s">
        <v>4</v>
      </c>
      <c r="I543" s="154" t="s">
        <v>359</v>
      </c>
      <c r="J543" s="154" t="s">
        <v>86</v>
      </c>
      <c r="K543" s="154" t="s">
        <v>87</v>
      </c>
      <c r="L543" s="154" t="s">
        <v>87</v>
      </c>
      <c r="M543" s="877">
        <f aca="true" t="shared" si="84" ref="M543:R543">SUM(M544:M547)</f>
        <v>4950400</v>
      </c>
      <c r="N543" s="877">
        <f t="shared" si="84"/>
        <v>4934853.800000001</v>
      </c>
      <c r="O543" s="360">
        <f t="shared" si="84"/>
        <v>5108400</v>
      </c>
      <c r="P543" s="877">
        <f t="shared" si="84"/>
        <v>5169800</v>
      </c>
      <c r="Q543" s="877">
        <f t="shared" si="84"/>
        <v>5169800</v>
      </c>
      <c r="R543" s="877">
        <f t="shared" si="84"/>
        <v>5169800</v>
      </c>
      <c r="S543" s="268">
        <v>1</v>
      </c>
    </row>
    <row r="544" spans="1:19" ht="17.25" customHeight="1">
      <c r="A544" s="484"/>
      <c r="B544" s="892"/>
      <c r="C544" s="487" t="s">
        <v>300</v>
      </c>
      <c r="D544" s="790"/>
      <c r="E544" s="468"/>
      <c r="F544" s="468"/>
      <c r="G544" s="163"/>
      <c r="H544" s="264" t="s">
        <v>4</v>
      </c>
      <c r="I544" s="264" t="s">
        <v>359</v>
      </c>
      <c r="J544" s="264" t="s">
        <v>299</v>
      </c>
      <c r="K544" s="264" t="s">
        <v>301</v>
      </c>
      <c r="L544" s="251">
        <v>211</v>
      </c>
      <c r="M544" s="267">
        <v>3805570</v>
      </c>
      <c r="N544" s="267">
        <v>3793807.04</v>
      </c>
      <c r="O544" s="271">
        <v>3922800</v>
      </c>
      <c r="P544" s="267">
        <v>3969800</v>
      </c>
      <c r="Q544" s="267">
        <v>3969800</v>
      </c>
      <c r="R544" s="267">
        <v>3969800</v>
      </c>
      <c r="S544" s="251">
        <v>1</v>
      </c>
    </row>
    <row r="545" spans="1:19" ht="17.25" customHeight="1">
      <c r="A545" s="484"/>
      <c r="B545" s="892"/>
      <c r="C545" s="487" t="s">
        <v>378</v>
      </c>
      <c r="D545" s="790"/>
      <c r="E545" s="468"/>
      <c r="F545" s="468"/>
      <c r="G545" s="163"/>
      <c r="H545" s="264" t="s">
        <v>4</v>
      </c>
      <c r="I545" s="264" t="s">
        <v>359</v>
      </c>
      <c r="J545" s="264" t="s">
        <v>299</v>
      </c>
      <c r="K545" s="264" t="s">
        <v>301</v>
      </c>
      <c r="L545" s="251">
        <v>266</v>
      </c>
      <c r="M545" s="267">
        <v>7530</v>
      </c>
      <c r="N545" s="267">
        <v>7527.72</v>
      </c>
      <c r="O545" s="271"/>
      <c r="P545" s="267">
        <v>0</v>
      </c>
      <c r="Q545" s="267"/>
      <c r="R545" s="267"/>
      <c r="S545" s="251"/>
    </row>
    <row r="546" spans="1:19" ht="17.25" customHeight="1">
      <c r="A546" s="484"/>
      <c r="B546" s="892"/>
      <c r="C546" s="487" t="s">
        <v>378</v>
      </c>
      <c r="D546" s="790"/>
      <c r="E546" s="468"/>
      <c r="F546" s="468"/>
      <c r="G546" s="163"/>
      <c r="H546" s="264" t="s">
        <v>4</v>
      </c>
      <c r="I546" s="264" t="s">
        <v>359</v>
      </c>
      <c r="J546" s="264" t="s">
        <v>299</v>
      </c>
      <c r="K546" s="264" t="s">
        <v>303</v>
      </c>
      <c r="L546" s="251">
        <v>266</v>
      </c>
      <c r="M546" s="267">
        <v>1100</v>
      </c>
      <c r="N546" s="267">
        <v>1000</v>
      </c>
      <c r="O546" s="271">
        <v>1100</v>
      </c>
      <c r="P546" s="267">
        <v>1100</v>
      </c>
      <c r="Q546" s="267">
        <v>1100</v>
      </c>
      <c r="R546" s="267">
        <v>1100</v>
      </c>
      <c r="S546" s="251">
        <v>1</v>
      </c>
    </row>
    <row r="547" spans="1:19" ht="26.25" customHeight="1">
      <c r="A547" s="440"/>
      <c r="B547" s="892"/>
      <c r="C547" s="487" t="s">
        <v>304</v>
      </c>
      <c r="D547" s="791"/>
      <c r="E547" s="894"/>
      <c r="F547" s="894"/>
      <c r="G547" s="173"/>
      <c r="H547" s="264" t="s">
        <v>4</v>
      </c>
      <c r="I547" s="264" t="s">
        <v>359</v>
      </c>
      <c r="J547" s="264" t="s">
        <v>299</v>
      </c>
      <c r="K547" s="264" t="s">
        <v>305</v>
      </c>
      <c r="L547" s="251">
        <v>213</v>
      </c>
      <c r="M547" s="267">
        <v>1136200</v>
      </c>
      <c r="N547" s="267">
        <v>1132519.04</v>
      </c>
      <c r="O547" s="271">
        <v>1184500</v>
      </c>
      <c r="P547" s="267">
        <v>1198900</v>
      </c>
      <c r="Q547" s="267">
        <v>1198900</v>
      </c>
      <c r="R547" s="267">
        <v>1198900</v>
      </c>
      <c r="S547" s="251">
        <v>1</v>
      </c>
    </row>
    <row r="548" spans="1:19" s="366" customFormat="1" ht="61.5" customHeight="1">
      <c r="A548" s="484">
        <v>766</v>
      </c>
      <c r="B548" s="889" t="s">
        <v>306</v>
      </c>
      <c r="C548" s="641" t="s">
        <v>726</v>
      </c>
      <c r="D548" s="893" t="s">
        <v>727</v>
      </c>
      <c r="E548" s="468" t="s">
        <v>182</v>
      </c>
      <c r="F548" s="468" t="s">
        <v>728</v>
      </c>
      <c r="G548" s="163" t="s">
        <v>22</v>
      </c>
      <c r="H548" s="664" t="s">
        <v>4</v>
      </c>
      <c r="I548" s="664" t="s">
        <v>359</v>
      </c>
      <c r="J548" s="664" t="s">
        <v>310</v>
      </c>
      <c r="K548" s="664" t="s">
        <v>87</v>
      </c>
      <c r="L548" s="664" t="s">
        <v>87</v>
      </c>
      <c r="M548" s="895">
        <f aca="true" t="shared" si="85" ref="M548:R548">SUM(M550:M552)</f>
        <v>1000</v>
      </c>
      <c r="N548" s="895">
        <f t="shared" si="85"/>
        <v>500</v>
      </c>
      <c r="O548" s="895">
        <f t="shared" si="85"/>
        <v>121000</v>
      </c>
      <c r="P548" s="895">
        <f t="shared" si="85"/>
        <v>121000</v>
      </c>
      <c r="Q548" s="895">
        <f t="shared" si="85"/>
        <v>121000</v>
      </c>
      <c r="R548" s="895">
        <f t="shared" si="85"/>
        <v>121000</v>
      </c>
      <c r="S548" s="603">
        <v>1</v>
      </c>
    </row>
    <row r="549" spans="1:19" s="366" customFormat="1" ht="51" customHeight="1">
      <c r="A549" s="484"/>
      <c r="B549" s="892"/>
      <c r="C549" s="642"/>
      <c r="D549" s="947" t="s">
        <v>729</v>
      </c>
      <c r="E549" s="468" t="s">
        <v>182</v>
      </c>
      <c r="F549" s="468" t="s">
        <v>730</v>
      </c>
      <c r="G549" s="163" t="s">
        <v>22</v>
      </c>
      <c r="H549" s="666"/>
      <c r="I549" s="666"/>
      <c r="J549" s="666"/>
      <c r="K549" s="666"/>
      <c r="L549" s="666"/>
      <c r="M549" s="896"/>
      <c r="N549" s="896"/>
      <c r="O549" s="896"/>
      <c r="P549" s="896"/>
      <c r="Q549" s="896"/>
      <c r="R549" s="896"/>
      <c r="S549" s="646"/>
    </row>
    <row r="550" spans="1:19" s="366" customFormat="1" ht="22.5" customHeight="1">
      <c r="A550" s="484"/>
      <c r="B550" s="892"/>
      <c r="C550" s="897" t="s">
        <v>311</v>
      </c>
      <c r="D550" s="790"/>
      <c r="E550" s="468"/>
      <c r="F550" s="468"/>
      <c r="G550" s="163"/>
      <c r="H550" s="171" t="s">
        <v>4</v>
      </c>
      <c r="I550" s="161" t="s">
        <v>359</v>
      </c>
      <c r="J550" s="161" t="s">
        <v>310</v>
      </c>
      <c r="K550" s="161" t="s">
        <v>12</v>
      </c>
      <c r="L550" s="162">
        <v>226</v>
      </c>
      <c r="M550" s="875">
        <v>500</v>
      </c>
      <c r="N550" s="875">
        <v>500</v>
      </c>
      <c r="O550" s="374">
        <v>120500</v>
      </c>
      <c r="P550" s="875">
        <v>120500</v>
      </c>
      <c r="Q550" s="875">
        <v>120500</v>
      </c>
      <c r="R550" s="875">
        <v>120500</v>
      </c>
      <c r="S550" s="162">
        <v>1</v>
      </c>
    </row>
    <row r="551" spans="1:19" s="366" customFormat="1" ht="45">
      <c r="A551" s="484"/>
      <c r="B551" s="892"/>
      <c r="C551" s="898" t="s">
        <v>313</v>
      </c>
      <c r="D551" s="790"/>
      <c r="E551" s="468"/>
      <c r="F551" s="468"/>
      <c r="G551" s="163"/>
      <c r="H551" s="264" t="s">
        <v>4</v>
      </c>
      <c r="I551" s="264" t="s">
        <v>359</v>
      </c>
      <c r="J551" s="264" t="s">
        <v>310</v>
      </c>
      <c r="K551" s="264" t="s">
        <v>51</v>
      </c>
      <c r="L551" s="251">
        <v>292</v>
      </c>
      <c r="M551" s="267">
        <v>500</v>
      </c>
      <c r="N551" s="267">
        <v>0</v>
      </c>
      <c r="O551" s="271">
        <v>500</v>
      </c>
      <c r="P551" s="267">
        <v>500</v>
      </c>
      <c r="Q551" s="267">
        <v>500</v>
      </c>
      <c r="R551" s="267">
        <v>500</v>
      </c>
      <c r="S551" s="251">
        <v>1</v>
      </c>
    </row>
    <row r="552" spans="1:19" ht="22.5">
      <c r="A552" s="440"/>
      <c r="B552" s="899"/>
      <c r="C552" s="487" t="s">
        <v>320</v>
      </c>
      <c r="D552" s="791"/>
      <c r="E552" s="894"/>
      <c r="F552" s="894"/>
      <c r="G552" s="173"/>
      <c r="H552" s="168" t="s">
        <v>4</v>
      </c>
      <c r="I552" s="264" t="s">
        <v>359</v>
      </c>
      <c r="J552" s="264" t="s">
        <v>310</v>
      </c>
      <c r="K552" s="264" t="s">
        <v>12</v>
      </c>
      <c r="L552" s="251">
        <v>310</v>
      </c>
      <c r="M552" s="267">
        <v>0</v>
      </c>
      <c r="N552" s="267">
        <v>0</v>
      </c>
      <c r="O552" s="271">
        <v>0</v>
      </c>
      <c r="P552" s="267">
        <v>0</v>
      </c>
      <c r="Q552" s="267">
        <v>0</v>
      </c>
      <c r="R552" s="267">
        <v>0</v>
      </c>
      <c r="S552" s="251">
        <v>1</v>
      </c>
    </row>
    <row r="553" spans="1:19" ht="73.5" customHeight="1">
      <c r="A553" s="603">
        <v>766</v>
      </c>
      <c r="B553" s="889" t="s">
        <v>731</v>
      </c>
      <c r="C553" s="900" t="s">
        <v>732</v>
      </c>
      <c r="D553" s="612" t="s">
        <v>733</v>
      </c>
      <c r="E553" s="151" t="s">
        <v>182</v>
      </c>
      <c r="F553" s="159">
        <v>39773</v>
      </c>
      <c r="G553" s="150" t="s">
        <v>725</v>
      </c>
      <c r="H553" s="154" t="s">
        <v>4</v>
      </c>
      <c r="I553" s="154" t="s">
        <v>359</v>
      </c>
      <c r="J553" s="154" t="s">
        <v>734</v>
      </c>
      <c r="K553" s="154" t="s">
        <v>12</v>
      </c>
      <c r="L553" s="154" t="s">
        <v>87</v>
      </c>
      <c r="M553" s="877">
        <v>1039100</v>
      </c>
      <c r="N553" s="877">
        <v>972417</v>
      </c>
      <c r="O553" s="360">
        <f>SUM(O554:O554)</f>
        <v>711100</v>
      </c>
      <c r="P553" s="901">
        <f>SUM(P554:P554)</f>
        <v>711100</v>
      </c>
      <c r="Q553" s="901">
        <f>SUM(Q554)</f>
        <v>711100</v>
      </c>
      <c r="R553" s="901">
        <f>SUM(R554)</f>
        <v>711100</v>
      </c>
      <c r="S553" s="268">
        <v>1</v>
      </c>
    </row>
    <row r="554" spans="1:19" ht="18.75" customHeight="1">
      <c r="A554" s="646"/>
      <c r="B554" s="892"/>
      <c r="C554" s="897" t="s">
        <v>311</v>
      </c>
      <c r="D554" s="611"/>
      <c r="E554" s="157"/>
      <c r="F554" s="158"/>
      <c r="G554" s="156"/>
      <c r="H554" s="154" t="s">
        <v>4</v>
      </c>
      <c r="I554" s="154" t="s">
        <v>359</v>
      </c>
      <c r="J554" s="154" t="s">
        <v>734</v>
      </c>
      <c r="K554" s="154" t="s">
        <v>12</v>
      </c>
      <c r="L554" s="231">
        <v>226</v>
      </c>
      <c r="M554" s="160">
        <v>1039100</v>
      </c>
      <c r="N554" s="160">
        <v>972417</v>
      </c>
      <c r="O554" s="263">
        <v>711100</v>
      </c>
      <c r="P554" s="160">
        <v>711100</v>
      </c>
      <c r="Q554" s="160">
        <v>711100</v>
      </c>
      <c r="R554" s="160">
        <v>711100</v>
      </c>
      <c r="S554" s="902">
        <v>1</v>
      </c>
    </row>
    <row r="555" spans="1:19" ht="106.5" customHeight="1">
      <c r="A555" s="162">
        <v>766</v>
      </c>
      <c r="B555" s="161" t="s">
        <v>735</v>
      </c>
      <c r="C555" s="167" t="s">
        <v>736</v>
      </c>
      <c r="D555" s="891" t="s">
        <v>737</v>
      </c>
      <c r="E555" s="162" t="s">
        <v>182</v>
      </c>
      <c r="F555" s="153" t="s">
        <v>738</v>
      </c>
      <c r="G555" s="153" t="s">
        <v>22</v>
      </c>
      <c r="H555" s="154" t="s">
        <v>4</v>
      </c>
      <c r="I555" s="154" t="s">
        <v>359</v>
      </c>
      <c r="J555" s="154" t="s">
        <v>739</v>
      </c>
      <c r="K555" s="154" t="s">
        <v>11</v>
      </c>
      <c r="L555" s="154" t="s">
        <v>87</v>
      </c>
      <c r="M555" s="877">
        <f>M556+M557</f>
        <v>375700</v>
      </c>
      <c r="N555" s="877">
        <v>374400</v>
      </c>
      <c r="O555" s="360">
        <f>SUM(O556:O556)</f>
        <v>427600</v>
      </c>
      <c r="P555" s="877">
        <f>SUM(P556:P556)</f>
        <v>427600</v>
      </c>
      <c r="Q555" s="877">
        <f>SUM(Q556:Q556)</f>
        <v>427600</v>
      </c>
      <c r="R555" s="877">
        <f>SUM(R556:R556)</f>
        <v>427600</v>
      </c>
      <c r="S555" s="903">
        <v>1</v>
      </c>
    </row>
    <row r="556" spans="1:19" ht="17.25" customHeight="1">
      <c r="A556" s="162"/>
      <c r="B556" s="161"/>
      <c r="C556" s="167" t="s">
        <v>393</v>
      </c>
      <c r="D556" s="155"/>
      <c r="E556" s="876"/>
      <c r="F556" s="876"/>
      <c r="G556" s="904"/>
      <c r="H556" s="154" t="s">
        <v>4</v>
      </c>
      <c r="I556" s="154" t="s">
        <v>359</v>
      </c>
      <c r="J556" s="154" t="s">
        <v>739</v>
      </c>
      <c r="K556" s="154" t="s">
        <v>11</v>
      </c>
      <c r="L556" s="231">
        <v>291</v>
      </c>
      <c r="M556" s="160">
        <v>374700</v>
      </c>
      <c r="N556" s="160">
        <v>374400</v>
      </c>
      <c r="O556" s="263">
        <v>427600</v>
      </c>
      <c r="P556" s="278">
        <v>427600</v>
      </c>
      <c r="Q556" s="278">
        <v>427600</v>
      </c>
      <c r="R556" s="278">
        <v>427600</v>
      </c>
      <c r="S556" s="902">
        <v>1</v>
      </c>
    </row>
    <row r="557" spans="1:19" ht="34.5" customHeight="1">
      <c r="A557" s="162"/>
      <c r="B557" s="161"/>
      <c r="C557" s="905" t="s">
        <v>313</v>
      </c>
      <c r="D557" s="906"/>
      <c r="E557" s="907"/>
      <c r="F557" s="908"/>
      <c r="G557" s="909"/>
      <c r="H557" s="154" t="s">
        <v>4</v>
      </c>
      <c r="I557" s="154" t="s">
        <v>359</v>
      </c>
      <c r="J557" s="154" t="s">
        <v>739</v>
      </c>
      <c r="K557" s="154" t="s">
        <v>51</v>
      </c>
      <c r="L557" s="231">
        <v>292</v>
      </c>
      <c r="M557" s="160">
        <v>1000</v>
      </c>
      <c r="N557" s="160"/>
      <c r="O557" s="263"/>
      <c r="P557" s="160"/>
      <c r="Q557" s="160"/>
      <c r="R557" s="160"/>
      <c r="S557" s="902"/>
    </row>
    <row r="558" spans="1:19" ht="96" customHeight="1">
      <c r="A558" s="231">
        <v>766</v>
      </c>
      <c r="B558" s="154" t="s">
        <v>331</v>
      </c>
      <c r="C558" s="167" t="s">
        <v>740</v>
      </c>
      <c r="D558" s="155" t="s">
        <v>1181</v>
      </c>
      <c r="E558" s="151" t="s">
        <v>334</v>
      </c>
      <c r="F558" s="152">
        <v>44197</v>
      </c>
      <c r="G558" s="153" t="s">
        <v>376</v>
      </c>
      <c r="H558" s="154" t="s">
        <v>4</v>
      </c>
      <c r="I558" s="154" t="s">
        <v>359</v>
      </c>
      <c r="J558" s="154" t="s">
        <v>741</v>
      </c>
      <c r="K558" s="154" t="s">
        <v>1182</v>
      </c>
      <c r="L558" s="154" t="s">
        <v>87</v>
      </c>
      <c r="M558" s="877">
        <v>600100</v>
      </c>
      <c r="N558" s="877">
        <v>497332.93</v>
      </c>
      <c r="O558" s="360">
        <f>O560</f>
        <v>366500</v>
      </c>
      <c r="P558" s="877">
        <f>P560</f>
        <v>366500</v>
      </c>
      <c r="Q558" s="877">
        <f>Q560</f>
        <v>366500</v>
      </c>
      <c r="R558" s="877">
        <f>R560</f>
        <v>366500</v>
      </c>
      <c r="S558" s="910">
        <v>1</v>
      </c>
    </row>
    <row r="559" spans="1:19" ht="95.25" customHeight="1">
      <c r="A559" s="162"/>
      <c r="B559" s="161"/>
      <c r="C559" s="172"/>
      <c r="D559" s="155" t="s">
        <v>377</v>
      </c>
      <c r="E559" s="151" t="s">
        <v>334</v>
      </c>
      <c r="F559" s="152">
        <v>43466</v>
      </c>
      <c r="G559" s="153" t="s">
        <v>376</v>
      </c>
      <c r="H559" s="171"/>
      <c r="I559" s="161"/>
      <c r="J559" s="161"/>
      <c r="K559" s="171"/>
      <c r="L559" s="171"/>
      <c r="M559" s="911"/>
      <c r="N559" s="911"/>
      <c r="O559" s="361"/>
      <c r="P559" s="288"/>
      <c r="Q559" s="288"/>
      <c r="R559" s="288"/>
      <c r="S559" s="912"/>
    </row>
    <row r="560" spans="1:19" ht="17.25" customHeight="1">
      <c r="A560" s="164"/>
      <c r="B560" s="171"/>
      <c r="C560" s="913" t="s">
        <v>379</v>
      </c>
      <c r="D560" s="156"/>
      <c r="E560" s="908"/>
      <c r="F560" s="908"/>
      <c r="G560" s="904"/>
      <c r="H560" s="154" t="s">
        <v>4</v>
      </c>
      <c r="I560" s="154" t="s">
        <v>359</v>
      </c>
      <c r="J560" s="154" t="s">
        <v>741</v>
      </c>
      <c r="K560" s="154" t="s">
        <v>1182</v>
      </c>
      <c r="L560" s="231">
        <v>223</v>
      </c>
      <c r="M560" s="160">
        <v>600100</v>
      </c>
      <c r="N560" s="160">
        <v>497332.93</v>
      </c>
      <c r="O560" s="263">
        <v>366500</v>
      </c>
      <c r="P560" s="278">
        <v>366500</v>
      </c>
      <c r="Q560" s="278">
        <v>366500</v>
      </c>
      <c r="R560" s="278">
        <v>366500</v>
      </c>
      <c r="S560" s="902">
        <v>1</v>
      </c>
    </row>
    <row r="561" spans="1:19" ht="82.5" customHeight="1">
      <c r="A561" s="603">
        <v>766</v>
      </c>
      <c r="B561" s="664" t="s">
        <v>335</v>
      </c>
      <c r="C561" s="167" t="s">
        <v>742</v>
      </c>
      <c r="D561" s="612" t="s">
        <v>743</v>
      </c>
      <c r="E561" s="162" t="s">
        <v>182</v>
      </c>
      <c r="F561" s="153" t="s">
        <v>738</v>
      </c>
      <c r="G561" s="153" t="s">
        <v>22</v>
      </c>
      <c r="H561" s="154" t="s">
        <v>4</v>
      </c>
      <c r="I561" s="154" t="s">
        <v>359</v>
      </c>
      <c r="J561" s="154" t="s">
        <v>744</v>
      </c>
      <c r="K561" s="154" t="s">
        <v>12</v>
      </c>
      <c r="L561" s="154" t="s">
        <v>87</v>
      </c>
      <c r="M561" s="877">
        <f>M562</f>
        <v>50000</v>
      </c>
      <c r="N561" s="877">
        <f>N562</f>
        <v>29078.48</v>
      </c>
      <c r="O561" s="877">
        <f>SUM(O562:O563)</f>
        <v>3839400</v>
      </c>
      <c r="P561" s="877">
        <f>SUM(P562:P563)</f>
        <v>100000</v>
      </c>
      <c r="Q561" s="877">
        <f>SUM(Q562:Q563)</f>
        <v>100000</v>
      </c>
      <c r="R561" s="877">
        <f>SUM(R562:R563)</f>
        <v>100000</v>
      </c>
      <c r="S561" s="903">
        <v>1</v>
      </c>
    </row>
    <row r="562" spans="1:19" ht="28.5" customHeight="1">
      <c r="A562" s="604"/>
      <c r="B562" s="665"/>
      <c r="C562" s="167" t="s">
        <v>745</v>
      </c>
      <c r="D562" s="611"/>
      <c r="E562" s="162"/>
      <c r="F562" s="153"/>
      <c r="G562" s="153"/>
      <c r="H562" s="154" t="s">
        <v>4</v>
      </c>
      <c r="I562" s="154" t="s">
        <v>359</v>
      </c>
      <c r="J562" s="154" t="s">
        <v>744</v>
      </c>
      <c r="K562" s="154" t="s">
        <v>114</v>
      </c>
      <c r="L562" s="154" t="s">
        <v>281</v>
      </c>
      <c r="M562" s="160">
        <v>50000</v>
      </c>
      <c r="N562" s="160">
        <v>29078.48</v>
      </c>
      <c r="O562" s="263">
        <v>3739400</v>
      </c>
      <c r="P562" s="278">
        <v>0</v>
      </c>
      <c r="Q562" s="278">
        <v>0</v>
      </c>
      <c r="R562" s="278">
        <v>0</v>
      </c>
      <c r="S562" s="903"/>
    </row>
    <row r="563" spans="1:19" ht="25.5" customHeight="1">
      <c r="A563" s="604"/>
      <c r="B563" s="665"/>
      <c r="C563" s="913" t="s">
        <v>745</v>
      </c>
      <c r="D563" s="611"/>
      <c r="E563" s="164"/>
      <c r="F563" s="176"/>
      <c r="G563" s="149"/>
      <c r="H563" s="154" t="s">
        <v>4</v>
      </c>
      <c r="I563" s="154" t="s">
        <v>359</v>
      </c>
      <c r="J563" s="154" t="s">
        <v>744</v>
      </c>
      <c r="K563" s="154" t="s">
        <v>12</v>
      </c>
      <c r="L563" s="231">
        <v>225</v>
      </c>
      <c r="M563" s="160">
        <v>0</v>
      </c>
      <c r="N563" s="160">
        <v>0</v>
      </c>
      <c r="O563" s="263">
        <v>100000</v>
      </c>
      <c r="P563" s="278">
        <v>100000</v>
      </c>
      <c r="Q563" s="278">
        <v>100000</v>
      </c>
      <c r="R563" s="278">
        <v>100000</v>
      </c>
      <c r="S563" s="910">
        <v>1</v>
      </c>
    </row>
    <row r="564" spans="1:19" ht="82.5" customHeight="1">
      <c r="A564" s="603">
        <v>766</v>
      </c>
      <c r="B564" s="889" t="s">
        <v>746</v>
      </c>
      <c r="C564" s="167" t="s">
        <v>747</v>
      </c>
      <c r="D564" s="669" t="s">
        <v>737</v>
      </c>
      <c r="E564" s="162" t="s">
        <v>182</v>
      </c>
      <c r="F564" s="153" t="s">
        <v>738</v>
      </c>
      <c r="G564" s="153" t="s">
        <v>22</v>
      </c>
      <c r="H564" s="154" t="s">
        <v>4</v>
      </c>
      <c r="I564" s="154" t="s">
        <v>359</v>
      </c>
      <c r="J564" s="154" t="s">
        <v>748</v>
      </c>
      <c r="K564" s="154" t="s">
        <v>12</v>
      </c>
      <c r="L564" s="154" t="s">
        <v>87</v>
      </c>
      <c r="M564" s="877">
        <v>0</v>
      </c>
      <c r="N564" s="877">
        <f>N565</f>
        <v>0</v>
      </c>
      <c r="O564" s="360">
        <f>O565</f>
        <v>0</v>
      </c>
      <c r="P564" s="877">
        <f>P565</f>
        <v>0</v>
      </c>
      <c r="Q564" s="877">
        <f>Q565</f>
        <v>0</v>
      </c>
      <c r="R564" s="877">
        <f>R565</f>
        <v>0</v>
      </c>
      <c r="S564" s="903">
        <v>1</v>
      </c>
    </row>
    <row r="565" spans="1:19" ht="18.75" customHeight="1">
      <c r="A565" s="646"/>
      <c r="B565" s="899"/>
      <c r="C565" s="167" t="s">
        <v>311</v>
      </c>
      <c r="D565" s="670"/>
      <c r="E565" s="164"/>
      <c r="F565" s="149"/>
      <c r="G565" s="149"/>
      <c r="H565" s="154" t="s">
        <v>4</v>
      </c>
      <c r="I565" s="154" t="s">
        <v>359</v>
      </c>
      <c r="J565" s="154" t="s">
        <v>748</v>
      </c>
      <c r="K565" s="154" t="s">
        <v>12</v>
      </c>
      <c r="L565" s="231">
        <v>226</v>
      </c>
      <c r="M565" s="160">
        <v>0</v>
      </c>
      <c r="N565" s="160">
        <v>0</v>
      </c>
      <c r="O565" s="263">
        <v>0</v>
      </c>
      <c r="P565" s="278">
        <v>0</v>
      </c>
      <c r="Q565" s="278">
        <v>0</v>
      </c>
      <c r="R565" s="278">
        <v>0</v>
      </c>
      <c r="S565" s="910">
        <v>1</v>
      </c>
    </row>
    <row r="566" spans="1:19" ht="12.75">
      <c r="A566" s="914" t="s">
        <v>1237</v>
      </c>
      <c r="B566" s="914"/>
      <c r="C566" s="914"/>
      <c r="D566" s="169"/>
      <c r="E566" s="203"/>
      <c r="F566" s="203"/>
      <c r="G566" s="204"/>
      <c r="H566" s="168"/>
      <c r="I566" s="168"/>
      <c r="J566" s="168"/>
      <c r="K566" s="168"/>
      <c r="L566" s="168"/>
      <c r="M566" s="915">
        <f aca="true" t="shared" si="86" ref="M566:R566">M543+M553+M555+M558+M561+M564+M548</f>
        <v>7016300</v>
      </c>
      <c r="N566" s="915">
        <f t="shared" si="86"/>
        <v>6808582.210000001</v>
      </c>
      <c r="O566" s="916">
        <f t="shared" si="86"/>
        <v>10574000</v>
      </c>
      <c r="P566" s="915">
        <f t="shared" si="86"/>
        <v>6896000</v>
      </c>
      <c r="Q566" s="915">
        <f t="shared" si="86"/>
        <v>6896000</v>
      </c>
      <c r="R566" s="915">
        <f t="shared" si="86"/>
        <v>6896000</v>
      </c>
      <c r="S566" s="169"/>
    </row>
    <row r="567" spans="1:19" s="211" customFormat="1" ht="29.25" customHeight="1">
      <c r="A567" s="672" t="s">
        <v>749</v>
      </c>
      <c r="B567" s="673"/>
      <c r="C567" s="673"/>
      <c r="D567" s="673"/>
      <c r="E567" s="673"/>
      <c r="F567" s="673"/>
      <c r="G567" s="673"/>
      <c r="H567" s="673"/>
      <c r="I567" s="673"/>
      <c r="J567" s="673"/>
      <c r="K567" s="673"/>
      <c r="L567" s="673"/>
      <c r="M567" s="673"/>
      <c r="N567" s="673"/>
      <c r="O567" s="673"/>
      <c r="P567" s="673"/>
      <c r="Q567" s="673"/>
      <c r="R567" s="673"/>
      <c r="S567" s="674"/>
    </row>
    <row r="568" spans="1:19" s="210" customFormat="1" ht="21" customHeight="1">
      <c r="A568" s="675" t="s">
        <v>35</v>
      </c>
      <c r="B568" s="726" t="s">
        <v>750</v>
      </c>
      <c r="C568" s="733" t="s">
        <v>26</v>
      </c>
      <c r="D568" s="726" t="s">
        <v>15</v>
      </c>
      <c r="E568" s="726" t="s">
        <v>16</v>
      </c>
      <c r="F568" s="726" t="s">
        <v>290</v>
      </c>
      <c r="G568" s="726" t="s">
        <v>751</v>
      </c>
      <c r="H568" s="727" t="s">
        <v>17</v>
      </c>
      <c r="I568" s="727" t="s">
        <v>18</v>
      </c>
      <c r="J568" s="727" t="s">
        <v>19</v>
      </c>
      <c r="K568" s="727" t="s">
        <v>20</v>
      </c>
      <c r="L568" s="675" t="s">
        <v>21</v>
      </c>
      <c r="M568" s="730" t="s">
        <v>134</v>
      </c>
      <c r="N568" s="731"/>
      <c r="O568" s="731"/>
      <c r="P568" s="731"/>
      <c r="Q568" s="731"/>
      <c r="R568" s="732"/>
      <c r="S568" s="675" t="s">
        <v>2</v>
      </c>
    </row>
    <row r="569" spans="1:19" s="210" customFormat="1" ht="21" customHeight="1">
      <c r="A569" s="676"/>
      <c r="B569" s="643"/>
      <c r="C569" s="734"/>
      <c r="D569" s="643"/>
      <c r="E569" s="643"/>
      <c r="F569" s="643"/>
      <c r="G569" s="643"/>
      <c r="H569" s="728"/>
      <c r="I569" s="728"/>
      <c r="J569" s="728"/>
      <c r="K569" s="728"/>
      <c r="L569" s="676"/>
      <c r="M569" s="716" t="s">
        <v>983</v>
      </c>
      <c r="N569" s="717"/>
      <c r="O569" s="710" t="s">
        <v>984</v>
      </c>
      <c r="P569" s="710" t="s">
        <v>987</v>
      </c>
      <c r="Q569" s="718" t="s">
        <v>292</v>
      </c>
      <c r="R569" s="719"/>
      <c r="S569" s="676"/>
    </row>
    <row r="570" spans="1:19" s="210" customFormat="1" ht="23.25" customHeight="1">
      <c r="A570" s="677"/>
      <c r="B570" s="644"/>
      <c r="C570" s="735"/>
      <c r="D570" s="644"/>
      <c r="E570" s="644"/>
      <c r="F570" s="644"/>
      <c r="G570" s="644"/>
      <c r="H570" s="729"/>
      <c r="I570" s="729"/>
      <c r="J570" s="729"/>
      <c r="K570" s="729"/>
      <c r="L570" s="677"/>
      <c r="M570" s="252" t="s">
        <v>293</v>
      </c>
      <c r="N570" s="252" t="s">
        <v>294</v>
      </c>
      <c r="O570" s="712"/>
      <c r="P570" s="712"/>
      <c r="Q570" s="252" t="s">
        <v>985</v>
      </c>
      <c r="R570" s="252" t="s">
        <v>986</v>
      </c>
      <c r="S570" s="677"/>
    </row>
    <row r="571" spans="1:19" s="210" customFormat="1" ht="14.25" customHeight="1">
      <c r="A571" s="206">
        <v>1</v>
      </c>
      <c r="B571" s="212">
        <v>2</v>
      </c>
      <c r="C571" s="218">
        <v>3</v>
      </c>
      <c r="D571" s="213">
        <v>4</v>
      </c>
      <c r="E571" s="207">
        <v>5</v>
      </c>
      <c r="F571" s="207">
        <v>6</v>
      </c>
      <c r="G571" s="207">
        <v>7</v>
      </c>
      <c r="H571" s="222">
        <v>8</v>
      </c>
      <c r="I571" s="222">
        <v>9</v>
      </c>
      <c r="J571" s="222">
        <v>10</v>
      </c>
      <c r="K571" s="222">
        <v>11</v>
      </c>
      <c r="L571" s="205">
        <v>12</v>
      </c>
      <c r="M571" s="205">
        <v>13</v>
      </c>
      <c r="N571" s="205">
        <v>14</v>
      </c>
      <c r="O571" s="205">
        <v>15</v>
      </c>
      <c r="P571" s="205">
        <v>16</v>
      </c>
      <c r="Q571" s="221">
        <v>17</v>
      </c>
      <c r="R571" s="221">
        <v>18</v>
      </c>
      <c r="S571" s="221">
        <v>19</v>
      </c>
    </row>
    <row r="572" spans="1:19" ht="14.25" customHeight="1">
      <c r="A572" s="800" t="s">
        <v>1032</v>
      </c>
      <c r="B572" s="801" t="s">
        <v>752</v>
      </c>
      <c r="C572" s="802"/>
      <c r="D572" s="802"/>
      <c r="E572" s="802"/>
      <c r="F572" s="802"/>
      <c r="G572" s="802"/>
      <c r="H572" s="802"/>
      <c r="I572" s="802"/>
      <c r="J572" s="802"/>
      <c r="K572" s="802"/>
      <c r="L572" s="803"/>
      <c r="M572" s="381">
        <f>M573+M575+M577+M586+M590+M592+M602+M604+M610+M614+M854+M616+M618+M620+M863+M638+M646+M648+M650+M652+M676+M678+M680+M682+M684+M686+M688+M690+M692+M694+M706+M708+M714+M716+M718+M720+M722+M724+M726+M734+M736+M738+M740+M762+M764+M766+M768+M770+M776+M778+M780+M784+M787+M789+M794+M796+M799+M801+M803+M805+M807+M817+M821+M828+M836+M838+M840+M842+M844+M846+M848+M850+M852+M856+M867+M869+M871+M873+M876+M782+M696</f>
        <v>602990664.0000001</v>
      </c>
      <c r="N572" s="381">
        <f>N573+N575+N577+N586+N590+N592+N602+N604+N610+N614+N854+N616+N618+N620+N863+N638+N646+N648+N650+N652+N676+N678+N680+N682+N684+N686+N688+N690+N692+N694+N706+N708+N714+N716+N718+N720+N722+N724+N726+N734+N736+N738+N740+N762+N764+N766+N768+N770+N776+N778+N780+N784+N787+N789+N794+N796+N799+N801+N803+N805+N807+N817+N821+N828+N836+N838+N840+N842+N844+N846+N848+N850+N852+N856+N867+N869+N871+N873+N876+N782+N696</f>
        <v>598741084.5300001</v>
      </c>
      <c r="O572" s="381">
        <f>O573+O575+O577+O586+O590+O592+O597+O602+O604+O606+O608+O610+O612+O614+O854+O616+O618+O620+O630+O632+O634+O636+O863+O638+O646+O648+O650+O656+O664+O666+O668+O670+O672+O674+O676+O678+O680+O682+O684+O686+O688+O690+O692+O694++O704+O706+O708+O714+O716+O718+O720+O722+O724+O726+O728+O730+O732+O734+O736+O738+O740+O762+O764+O766+O768+O770+O772+O774+O776+O778+O780+O784+O787+O789+O794+O796+O799+O801+O803+O805+O807+O817+O821+O828+O838+O840+O842+O844+O846+O848+O850+O852+O856+O867+O869+O871+O873+O876+O782+O622+O624+O626+O628+O742+O744+O746+O748+O750+O756+O792+O752+O754+O758+O760</f>
        <v>657125629</v>
      </c>
      <c r="P572" s="381">
        <f>P573+P575+P577+P586+P590+P592+P597+P602+P604+P610+P614+P710+P712+P854+P616+P618+P620+P863+P638+P646+P648+P650+P656+P664+P666+P676+P678+P680+P682+P684+P686+P688+P690+P692+P694+P706+P708+P714+P716+P718+P720+P722+P724+P726+P728+P730+P732+P734+P736+P738+P740+P762+P764+P766+P768+P770+P776+P778+P780+P784+P787+P789+P794+P796+P799+P801+P803+P805+P807+P811+P815+P817+P821+P828+P836+P838+P840+P842+P844+P846+P848+P850+P852+P856+P867+P869+P871+P873+P876+P782+P698+P700+P702+P861</f>
        <v>602055000</v>
      </c>
      <c r="Q572" s="381">
        <f>Q573+Q575+Q577+Q586+Q590+Q592+Q597+Q602+Q604+Q610+Q614+Q854+Q616+Q618+Q620+Q863+Q638+Q646+Q648+Q650+Q656+Q664+Q666+Q676+Q678+Q680+Q682+Q684+Q686+Q688+Q690+Q692+Q694+Q706+Q708+Q712+Q714+Q716+Q718+Q720+Q722+Q724+Q726+Q734+Q736+Q738+Q740+Q762+Q764+Q766+Q768+Q770+Q776+Q778+Q780+Q784+Q787+Q789+Q794+Q796+Q799+Q801+Q803+Q805+Q807+Q817+Q821+Q828+Q836+Q838+Q840+Q842+Q844+Q846+Q848+Q850+Q852+Q856+Q867+Q869+Q871+Q873+Q876+Q782+Q698+Q700+Q702+Q710+Q728+Q730+Q732+Q811+Q815+Q861</f>
        <v>593023600</v>
      </c>
      <c r="R572" s="381">
        <f>R573+R575+R577+R586+R590+R592+R597+R602+R604+R610+R614+R854+R616+R618+R620+R863+R638+R646+R648+R650+R656+R664+R666+R676+R678+R680+R682+R684+R686+R688+R690+R692+R694+R706+R708+R714+R716+R718+R720+R722+R724+R726+R730+R734+R736+R738+R740+R762+R764+R766+R768+R770+R776+R778+R780+R784+R787+R789+R794+R796+R799+R801+R803+R805+R807+R817+R821+R828+R836+R838+R840+R842+R844+R846+R848+R850+R852+R856+R867+R869+R871+R873+R876+R782+R698+R700+R702+R710+R712+R728+R732+R811+R815+R861</f>
        <v>592083800</v>
      </c>
      <c r="S572" s="804"/>
    </row>
    <row r="573" spans="1:19" ht="42">
      <c r="A573" s="805"/>
      <c r="B573" s="806" t="s">
        <v>753</v>
      </c>
      <c r="C573" s="338" t="s">
        <v>758</v>
      </c>
      <c r="D573" s="822"/>
      <c r="E573" s="807"/>
      <c r="F573" s="807"/>
      <c r="G573" s="807"/>
      <c r="H573" s="411" t="s">
        <v>24</v>
      </c>
      <c r="I573" s="411" t="s">
        <v>27</v>
      </c>
      <c r="J573" s="379" t="s">
        <v>759</v>
      </c>
      <c r="K573" s="411" t="s">
        <v>87</v>
      </c>
      <c r="L573" s="382"/>
      <c r="M573" s="381">
        <f aca="true" t="shared" si="87" ref="M573:R573">M574</f>
        <v>1357977</v>
      </c>
      <c r="N573" s="381">
        <f t="shared" si="87"/>
        <v>1357977</v>
      </c>
      <c r="O573" s="381">
        <f t="shared" si="87"/>
        <v>523100</v>
      </c>
      <c r="P573" s="381">
        <f t="shared" si="87"/>
        <v>94100</v>
      </c>
      <c r="Q573" s="381">
        <f t="shared" si="87"/>
        <v>94100</v>
      </c>
      <c r="R573" s="381">
        <f t="shared" si="87"/>
        <v>94100</v>
      </c>
      <c r="S573" s="808">
        <v>3</v>
      </c>
    </row>
    <row r="574" spans="1:19" ht="15" customHeight="1">
      <c r="A574" s="805"/>
      <c r="B574" s="809"/>
      <c r="C574" s="186" t="s">
        <v>760</v>
      </c>
      <c r="D574" s="822"/>
      <c r="E574" s="807"/>
      <c r="F574" s="807"/>
      <c r="G574" s="807"/>
      <c r="H574" s="382" t="s">
        <v>24</v>
      </c>
      <c r="I574" s="382" t="s">
        <v>27</v>
      </c>
      <c r="J574" s="383" t="s">
        <v>759</v>
      </c>
      <c r="K574" s="285" t="s">
        <v>12</v>
      </c>
      <c r="L574" s="380"/>
      <c r="M574" s="384">
        <v>1357977</v>
      </c>
      <c r="N574" s="384">
        <v>1357977</v>
      </c>
      <c r="O574" s="384">
        <v>523100</v>
      </c>
      <c r="P574" s="384">
        <v>94100</v>
      </c>
      <c r="Q574" s="384">
        <v>94100</v>
      </c>
      <c r="R574" s="384">
        <v>94100</v>
      </c>
      <c r="S574" s="808"/>
    </row>
    <row r="575" spans="1:19" ht="15" customHeight="1">
      <c r="A575" s="805"/>
      <c r="B575" s="806" t="s">
        <v>755</v>
      </c>
      <c r="C575" s="338" t="s">
        <v>758</v>
      </c>
      <c r="D575" s="822"/>
      <c r="E575" s="807"/>
      <c r="F575" s="807"/>
      <c r="G575" s="807"/>
      <c r="H575" s="378" t="s">
        <v>24</v>
      </c>
      <c r="I575" s="378" t="s">
        <v>27</v>
      </c>
      <c r="J575" s="379" t="s">
        <v>759</v>
      </c>
      <c r="K575" s="380" t="s">
        <v>87</v>
      </c>
      <c r="L575" s="380"/>
      <c r="M575" s="381">
        <f aca="true" t="shared" si="88" ref="M575:R575">M576</f>
        <v>480623</v>
      </c>
      <c r="N575" s="381">
        <f t="shared" si="88"/>
        <v>480623</v>
      </c>
      <c r="O575" s="381">
        <f t="shared" si="88"/>
        <v>1490000</v>
      </c>
      <c r="P575" s="381">
        <f t="shared" si="88"/>
        <v>1919000</v>
      </c>
      <c r="Q575" s="381">
        <f t="shared" si="88"/>
        <v>1919000</v>
      </c>
      <c r="R575" s="381">
        <f t="shared" si="88"/>
        <v>1919000</v>
      </c>
      <c r="S575" s="808">
        <v>3</v>
      </c>
    </row>
    <row r="576" spans="1:19" ht="15" customHeight="1">
      <c r="A576" s="805"/>
      <c r="B576" s="809"/>
      <c r="C576" s="339" t="s">
        <v>756</v>
      </c>
      <c r="D576" s="827"/>
      <c r="E576" s="810"/>
      <c r="F576" s="810"/>
      <c r="G576" s="810"/>
      <c r="H576" s="382" t="s">
        <v>24</v>
      </c>
      <c r="I576" s="382" t="s">
        <v>27</v>
      </c>
      <c r="J576" s="383" t="s">
        <v>759</v>
      </c>
      <c r="K576" s="382" t="s">
        <v>8</v>
      </c>
      <c r="L576" s="382"/>
      <c r="M576" s="384">
        <v>480623</v>
      </c>
      <c r="N576" s="384">
        <v>480623</v>
      </c>
      <c r="O576" s="384">
        <v>1490000</v>
      </c>
      <c r="P576" s="384">
        <v>1919000</v>
      </c>
      <c r="Q576" s="384">
        <v>1919000</v>
      </c>
      <c r="R576" s="384">
        <v>1919000</v>
      </c>
      <c r="S576" s="808"/>
    </row>
    <row r="577" spans="1:19" ht="15" customHeight="1">
      <c r="A577" s="805"/>
      <c r="B577" s="811" t="s">
        <v>757</v>
      </c>
      <c r="C577" s="340" t="s">
        <v>761</v>
      </c>
      <c r="D577" s="595" t="s">
        <v>1033</v>
      </c>
      <c r="E577" s="812" t="s">
        <v>182</v>
      </c>
      <c r="F577" s="820">
        <v>43831</v>
      </c>
      <c r="G577" s="820" t="s">
        <v>22</v>
      </c>
      <c r="H577" s="378" t="s">
        <v>1</v>
      </c>
      <c r="I577" s="378" t="s">
        <v>4</v>
      </c>
      <c r="J577" s="378" t="s">
        <v>762</v>
      </c>
      <c r="K577" s="378" t="s">
        <v>87</v>
      </c>
      <c r="L577" s="378"/>
      <c r="M577" s="385">
        <f>SUM(M578:M585)</f>
        <v>16762400</v>
      </c>
      <c r="N577" s="385">
        <f>SUM(N578:N585)</f>
        <v>16251104.589999998</v>
      </c>
      <c r="O577" s="385">
        <f>O578+O583+O585</f>
        <v>11956400</v>
      </c>
      <c r="P577" s="385">
        <f>P578+P583+P585+P584</f>
        <v>11720400</v>
      </c>
      <c r="Q577" s="385">
        <f>Q578+Q583+Q585+Q584</f>
        <v>11720400</v>
      </c>
      <c r="R577" s="385">
        <f>R578+R583+R585+R584</f>
        <v>11720400</v>
      </c>
      <c r="S577" s="813"/>
    </row>
    <row r="578" spans="1:19" ht="15" customHeight="1">
      <c r="A578" s="814"/>
      <c r="B578" s="815"/>
      <c r="C578" s="341" t="s">
        <v>763</v>
      </c>
      <c r="D578" s="597"/>
      <c r="E578" s="816"/>
      <c r="F578" s="816"/>
      <c r="G578" s="816"/>
      <c r="H578" s="382" t="s">
        <v>1</v>
      </c>
      <c r="I578" s="382" t="s">
        <v>4</v>
      </c>
      <c r="J578" s="386" t="s">
        <v>762</v>
      </c>
      <c r="K578" s="382" t="s">
        <v>764</v>
      </c>
      <c r="L578" s="382"/>
      <c r="M578" s="381"/>
      <c r="N578" s="381"/>
      <c r="O578" s="381">
        <f>O579+O580+O582</f>
        <v>3944500</v>
      </c>
      <c r="P578" s="381">
        <f>P579+P582+P580</f>
        <v>4242900</v>
      </c>
      <c r="Q578" s="381">
        <f>Q579+Q580+Q582</f>
        <v>4242900</v>
      </c>
      <c r="R578" s="381">
        <f>R579+R580+R582</f>
        <v>4242900</v>
      </c>
      <c r="S578" s="817">
        <v>3</v>
      </c>
    </row>
    <row r="579" spans="1:19" ht="11.25">
      <c r="A579" s="814"/>
      <c r="B579" s="815"/>
      <c r="C579" s="341" t="s">
        <v>765</v>
      </c>
      <c r="D579" s="597"/>
      <c r="E579" s="816"/>
      <c r="F579" s="816"/>
      <c r="G579" s="816"/>
      <c r="H579" s="382" t="s">
        <v>1</v>
      </c>
      <c r="I579" s="382" t="s">
        <v>4</v>
      </c>
      <c r="J579" s="285" t="s">
        <v>762</v>
      </c>
      <c r="K579" s="382" t="s">
        <v>28</v>
      </c>
      <c r="L579" s="382"/>
      <c r="M579" s="384">
        <v>4458200</v>
      </c>
      <c r="N579" s="384">
        <v>4457734.26</v>
      </c>
      <c r="O579" s="384">
        <f>2994500</f>
        <v>2994500</v>
      </c>
      <c r="P579" s="384">
        <v>3221100</v>
      </c>
      <c r="Q579" s="384">
        <v>3221100</v>
      </c>
      <c r="R579" s="384">
        <v>3221100</v>
      </c>
      <c r="S579" s="817"/>
    </row>
    <row r="580" spans="1:19" ht="56.25">
      <c r="A580" s="814"/>
      <c r="B580" s="815"/>
      <c r="C580" s="341" t="s">
        <v>766</v>
      </c>
      <c r="D580" s="597"/>
      <c r="E580" s="816"/>
      <c r="F580" s="816"/>
      <c r="G580" s="816"/>
      <c r="H580" s="382" t="s">
        <v>1</v>
      </c>
      <c r="I580" s="382" t="s">
        <v>4</v>
      </c>
      <c r="J580" s="285" t="s">
        <v>762</v>
      </c>
      <c r="K580" s="382" t="s">
        <v>50</v>
      </c>
      <c r="L580" s="382"/>
      <c r="M580" s="384">
        <v>1330600</v>
      </c>
      <c r="N580" s="384">
        <v>1330553.03</v>
      </c>
      <c r="O580" s="384">
        <v>904400</v>
      </c>
      <c r="P580" s="384">
        <v>972800</v>
      </c>
      <c r="Q580" s="384">
        <v>972800</v>
      </c>
      <c r="R580" s="384">
        <v>972800</v>
      </c>
      <c r="S580" s="817"/>
    </row>
    <row r="581" spans="1:19" ht="22.5">
      <c r="A581" s="814"/>
      <c r="B581" s="815"/>
      <c r="C581" s="341" t="s">
        <v>846</v>
      </c>
      <c r="D581" s="597"/>
      <c r="E581" s="816"/>
      <c r="F581" s="816"/>
      <c r="G581" s="816"/>
      <c r="H581" s="382" t="s">
        <v>1</v>
      </c>
      <c r="I581" s="382" t="s">
        <v>4</v>
      </c>
      <c r="J581" s="285" t="s">
        <v>762</v>
      </c>
      <c r="K581" s="382" t="s">
        <v>663</v>
      </c>
      <c r="L581" s="382"/>
      <c r="M581" s="381">
        <v>33700</v>
      </c>
      <c r="N581" s="384">
        <v>33623.52</v>
      </c>
      <c r="O581" s="384"/>
      <c r="P581" s="384"/>
      <c r="Q581" s="384"/>
      <c r="R581" s="384"/>
      <c r="S581" s="817"/>
    </row>
    <row r="582" spans="1:19" ht="33.75">
      <c r="A582" s="814"/>
      <c r="B582" s="815"/>
      <c r="C582" s="341" t="s">
        <v>767</v>
      </c>
      <c r="D582" s="597"/>
      <c r="E582" s="816"/>
      <c r="F582" s="816"/>
      <c r="G582" s="816"/>
      <c r="H582" s="382" t="s">
        <v>1</v>
      </c>
      <c r="I582" s="382" t="s">
        <v>4</v>
      </c>
      <c r="J582" s="285" t="s">
        <v>762</v>
      </c>
      <c r="K582" s="382" t="s">
        <v>33</v>
      </c>
      <c r="L582" s="382"/>
      <c r="M582" s="384">
        <v>40400</v>
      </c>
      <c r="N582" s="384">
        <v>39034</v>
      </c>
      <c r="O582" s="384">
        <v>45600</v>
      </c>
      <c r="P582" s="384">
        <v>49000</v>
      </c>
      <c r="Q582" s="384">
        <v>49000</v>
      </c>
      <c r="R582" s="384">
        <v>49000</v>
      </c>
      <c r="S582" s="817">
        <v>3</v>
      </c>
    </row>
    <row r="583" spans="1:19" ht="33.75">
      <c r="A583" s="814"/>
      <c r="B583" s="815"/>
      <c r="C583" s="341" t="s">
        <v>760</v>
      </c>
      <c r="D583" s="597"/>
      <c r="E583" s="816"/>
      <c r="F583" s="816"/>
      <c r="G583" s="816"/>
      <c r="H583" s="382" t="s">
        <v>1</v>
      </c>
      <c r="I583" s="382" t="s">
        <v>4</v>
      </c>
      <c r="J583" s="285" t="s">
        <v>762</v>
      </c>
      <c r="K583" s="382" t="s">
        <v>12</v>
      </c>
      <c r="L583" s="382"/>
      <c r="M583" s="384">
        <v>10735000</v>
      </c>
      <c r="N583" s="384">
        <v>10225747.18</v>
      </c>
      <c r="O583" s="384">
        <v>7765900</v>
      </c>
      <c r="P583" s="384">
        <v>5054900</v>
      </c>
      <c r="Q583" s="384">
        <v>5054900</v>
      </c>
      <c r="R583" s="384">
        <v>5054900</v>
      </c>
      <c r="S583" s="817">
        <v>3</v>
      </c>
    </row>
    <row r="584" spans="1:19" ht="11.25">
      <c r="A584" s="814"/>
      <c r="B584" s="815"/>
      <c r="C584" s="341" t="s">
        <v>1238</v>
      </c>
      <c r="D584" s="597"/>
      <c r="E584" s="816"/>
      <c r="F584" s="816"/>
      <c r="G584" s="816"/>
      <c r="H584" s="382" t="s">
        <v>1</v>
      </c>
      <c r="I584" s="382" t="s">
        <v>4</v>
      </c>
      <c r="J584" s="285" t="s">
        <v>762</v>
      </c>
      <c r="K584" s="382" t="s">
        <v>1182</v>
      </c>
      <c r="L584" s="382" t="s">
        <v>1170</v>
      </c>
      <c r="M584" s="384"/>
      <c r="N584" s="384"/>
      <c r="O584" s="384"/>
      <c r="P584" s="384">
        <v>2184600</v>
      </c>
      <c r="Q584" s="384">
        <v>2184600</v>
      </c>
      <c r="R584" s="384">
        <v>2184600</v>
      </c>
      <c r="S584" s="817"/>
    </row>
    <row r="585" spans="1:19" ht="11.25">
      <c r="A585" s="814"/>
      <c r="B585" s="818"/>
      <c r="C585" s="186" t="s">
        <v>109</v>
      </c>
      <c r="D585" s="596"/>
      <c r="E585" s="819"/>
      <c r="F585" s="819"/>
      <c r="G585" s="819"/>
      <c r="H585" s="382" t="s">
        <v>1</v>
      </c>
      <c r="I585" s="382" t="s">
        <v>4</v>
      </c>
      <c r="J585" s="285" t="s">
        <v>762</v>
      </c>
      <c r="K585" s="382" t="s">
        <v>392</v>
      </c>
      <c r="L585" s="382"/>
      <c r="M585" s="384">
        <v>164500</v>
      </c>
      <c r="N585" s="384">
        <v>164412.6</v>
      </c>
      <c r="O585" s="384">
        <v>246000</v>
      </c>
      <c r="P585" s="384">
        <v>238000</v>
      </c>
      <c r="Q585" s="384">
        <v>238000</v>
      </c>
      <c r="R585" s="384">
        <v>238000</v>
      </c>
      <c r="S585" s="817">
        <v>3</v>
      </c>
    </row>
    <row r="586" spans="1:19" ht="52.5">
      <c r="A586" s="814"/>
      <c r="B586" s="806" t="s">
        <v>1000</v>
      </c>
      <c r="C586" s="338" t="s">
        <v>768</v>
      </c>
      <c r="D586" s="812" t="s">
        <v>1034</v>
      </c>
      <c r="E586" s="812" t="s">
        <v>182</v>
      </c>
      <c r="F586" s="820">
        <v>43831</v>
      </c>
      <c r="G586" s="812" t="s">
        <v>22</v>
      </c>
      <c r="H586" s="387" t="s">
        <v>1</v>
      </c>
      <c r="I586" s="387" t="s">
        <v>4</v>
      </c>
      <c r="J586" s="387" t="s">
        <v>769</v>
      </c>
      <c r="K586" s="387" t="s">
        <v>87</v>
      </c>
      <c r="L586" s="387"/>
      <c r="M586" s="381">
        <f>M587+M589</f>
        <v>89920600</v>
      </c>
      <c r="N586" s="381">
        <f>N587+N589</f>
        <v>89920600</v>
      </c>
      <c r="O586" s="381">
        <f>O587+O589</f>
        <v>96828400</v>
      </c>
      <c r="P586" s="381">
        <f>P587</f>
        <v>100137600</v>
      </c>
      <c r="Q586" s="381">
        <f>Q587</f>
        <v>100137600</v>
      </c>
      <c r="R586" s="381">
        <f>R587</f>
        <v>100137600</v>
      </c>
      <c r="S586" s="817"/>
    </row>
    <row r="587" spans="1:19" ht="78.75">
      <c r="A587" s="814"/>
      <c r="B587" s="821"/>
      <c r="C587" s="342" t="s">
        <v>770</v>
      </c>
      <c r="D587" s="822"/>
      <c r="E587" s="822"/>
      <c r="F587" s="822"/>
      <c r="G587" s="822"/>
      <c r="H587" s="285" t="s">
        <v>1</v>
      </c>
      <c r="I587" s="285" t="s">
        <v>4</v>
      </c>
      <c r="J587" s="285" t="s">
        <v>769</v>
      </c>
      <c r="K587" s="285" t="s">
        <v>9</v>
      </c>
      <c r="L587" s="285"/>
      <c r="M587" s="384">
        <v>89636400</v>
      </c>
      <c r="N587" s="384">
        <v>89636400</v>
      </c>
      <c r="O587" s="384">
        <v>96113400</v>
      </c>
      <c r="P587" s="384">
        <v>100137600</v>
      </c>
      <c r="Q587" s="384">
        <v>100137600</v>
      </c>
      <c r="R587" s="384">
        <v>100137600</v>
      </c>
      <c r="S587" s="817">
        <v>3</v>
      </c>
    </row>
    <row r="588" spans="1:19" ht="52.5">
      <c r="A588" s="814"/>
      <c r="B588" s="806" t="s">
        <v>1001</v>
      </c>
      <c r="C588" s="338" t="s">
        <v>768</v>
      </c>
      <c r="D588" s="823" t="s">
        <v>1035</v>
      </c>
      <c r="E588" s="823" t="s">
        <v>182</v>
      </c>
      <c r="F588" s="824">
        <v>43831</v>
      </c>
      <c r="G588" s="823" t="s">
        <v>22</v>
      </c>
      <c r="H588" s="387" t="s">
        <v>1</v>
      </c>
      <c r="I588" s="387" t="s">
        <v>4</v>
      </c>
      <c r="J588" s="387" t="s">
        <v>769</v>
      </c>
      <c r="K588" s="387" t="s">
        <v>87</v>
      </c>
      <c r="L588" s="387"/>
      <c r="M588" s="381">
        <f>M589</f>
        <v>284200</v>
      </c>
      <c r="N588" s="381">
        <f>N589</f>
        <v>284200</v>
      </c>
      <c r="O588" s="381">
        <f>O589</f>
        <v>715000</v>
      </c>
      <c r="P588" s="381">
        <v>0</v>
      </c>
      <c r="Q588" s="381">
        <v>0</v>
      </c>
      <c r="R588" s="381">
        <v>0</v>
      </c>
      <c r="S588" s="866"/>
    </row>
    <row r="589" spans="1:19" ht="22.5">
      <c r="A589" s="805"/>
      <c r="B589" s="809"/>
      <c r="C589" s="186" t="s">
        <v>771</v>
      </c>
      <c r="D589" s="823"/>
      <c r="E589" s="823"/>
      <c r="F589" s="823"/>
      <c r="G589" s="823"/>
      <c r="H589" s="382" t="s">
        <v>1</v>
      </c>
      <c r="I589" s="382" t="s">
        <v>4</v>
      </c>
      <c r="J589" s="285" t="s">
        <v>769</v>
      </c>
      <c r="K589" s="382" t="s">
        <v>8</v>
      </c>
      <c r="L589" s="382"/>
      <c r="M589" s="384">
        <v>284200</v>
      </c>
      <c r="N589" s="384">
        <v>284200</v>
      </c>
      <c r="O589" s="384">
        <v>715000</v>
      </c>
      <c r="P589" s="384">
        <v>0</v>
      </c>
      <c r="Q589" s="384">
        <v>0</v>
      </c>
      <c r="R589" s="384">
        <v>0</v>
      </c>
      <c r="S589" s="817">
        <v>3</v>
      </c>
    </row>
    <row r="590" spans="1:19" ht="63">
      <c r="A590" s="805"/>
      <c r="B590" s="811" t="s">
        <v>1002</v>
      </c>
      <c r="C590" s="343" t="s">
        <v>772</v>
      </c>
      <c r="D590" s="825" t="s">
        <v>773</v>
      </c>
      <c r="E590" s="825" t="s">
        <v>182</v>
      </c>
      <c r="F590" s="820">
        <v>40634</v>
      </c>
      <c r="G590" s="812" t="s">
        <v>22</v>
      </c>
      <c r="H590" s="379" t="s">
        <v>1</v>
      </c>
      <c r="I590" s="378" t="s">
        <v>4</v>
      </c>
      <c r="J590" s="378" t="s">
        <v>774</v>
      </c>
      <c r="K590" s="378" t="s">
        <v>87</v>
      </c>
      <c r="L590" s="378"/>
      <c r="M590" s="385">
        <f aca="true" t="shared" si="89" ref="M590:R590">M591</f>
        <v>2505000</v>
      </c>
      <c r="N590" s="385">
        <f t="shared" si="89"/>
        <v>2505000</v>
      </c>
      <c r="O590" s="385">
        <f>O591</f>
        <v>3000000</v>
      </c>
      <c r="P590" s="385">
        <f t="shared" si="89"/>
        <v>3000000</v>
      </c>
      <c r="Q590" s="385">
        <f t="shared" si="89"/>
        <v>3000000</v>
      </c>
      <c r="R590" s="385">
        <f t="shared" si="89"/>
        <v>3000000</v>
      </c>
      <c r="S590" s="1111"/>
    </row>
    <row r="591" spans="1:19" ht="33.75">
      <c r="A591" s="805"/>
      <c r="B591" s="826"/>
      <c r="C591" s="186" t="s">
        <v>767</v>
      </c>
      <c r="D591" s="816"/>
      <c r="E591" s="816" t="s">
        <v>182</v>
      </c>
      <c r="F591" s="827"/>
      <c r="G591" s="827"/>
      <c r="H591" s="285" t="s">
        <v>1</v>
      </c>
      <c r="I591" s="285" t="s">
        <v>4</v>
      </c>
      <c r="J591" s="285" t="s">
        <v>774</v>
      </c>
      <c r="K591" s="285" t="s">
        <v>33</v>
      </c>
      <c r="L591" s="285"/>
      <c r="M591" s="384">
        <v>2505000</v>
      </c>
      <c r="N591" s="384">
        <v>2505000</v>
      </c>
      <c r="O591" s="384">
        <v>3000000</v>
      </c>
      <c r="P591" s="384">
        <v>3000000</v>
      </c>
      <c r="Q591" s="384">
        <v>3000000</v>
      </c>
      <c r="R591" s="384">
        <v>3000000</v>
      </c>
      <c r="S591" s="388">
        <v>3</v>
      </c>
    </row>
    <row r="592" spans="1:19" ht="52.5">
      <c r="A592" s="805"/>
      <c r="B592" s="828" t="s">
        <v>1003</v>
      </c>
      <c r="C592" s="343" t="s">
        <v>775</v>
      </c>
      <c r="D592" s="825" t="s">
        <v>1036</v>
      </c>
      <c r="E592" s="812" t="s">
        <v>182</v>
      </c>
      <c r="F592" s="820">
        <v>43894</v>
      </c>
      <c r="G592" s="812" t="s">
        <v>22</v>
      </c>
      <c r="H592" s="379" t="s">
        <v>1</v>
      </c>
      <c r="I592" s="378" t="s">
        <v>4</v>
      </c>
      <c r="J592" s="378" t="s">
        <v>776</v>
      </c>
      <c r="K592" s="378" t="s">
        <v>87</v>
      </c>
      <c r="L592" s="378"/>
      <c r="M592" s="385">
        <f>M593+M596</f>
        <v>8665922.59</v>
      </c>
      <c r="N592" s="385">
        <f>N593+N596</f>
        <v>8665922.59</v>
      </c>
      <c r="O592" s="385"/>
      <c r="P592" s="385"/>
      <c r="Q592" s="385"/>
      <c r="R592" s="385"/>
      <c r="S592" s="1111"/>
    </row>
    <row r="593" spans="1:19" ht="90">
      <c r="A593" s="814"/>
      <c r="B593" s="777"/>
      <c r="C593" s="344" t="s">
        <v>763</v>
      </c>
      <c r="D593" s="816"/>
      <c r="E593" s="807"/>
      <c r="F593" s="807"/>
      <c r="G593" s="807"/>
      <c r="H593" s="285" t="s">
        <v>1</v>
      </c>
      <c r="I593" s="285" t="s">
        <v>4</v>
      </c>
      <c r="J593" s="285" t="s">
        <v>776</v>
      </c>
      <c r="K593" s="285" t="s">
        <v>764</v>
      </c>
      <c r="L593" s="389"/>
      <c r="M593" s="390">
        <v>8389922.59</v>
      </c>
      <c r="N593" s="390">
        <v>8389922.59</v>
      </c>
      <c r="O593" s="390"/>
      <c r="P593" s="390"/>
      <c r="Q593" s="390"/>
      <c r="R593" s="390"/>
      <c r="S593" s="808">
        <v>3</v>
      </c>
    </row>
    <row r="594" spans="1:19" ht="11.25">
      <c r="A594" s="814"/>
      <c r="B594" s="777"/>
      <c r="C594" s="344" t="s">
        <v>765</v>
      </c>
      <c r="D594" s="816"/>
      <c r="E594" s="807"/>
      <c r="F594" s="807"/>
      <c r="G594" s="807"/>
      <c r="H594" s="285" t="s">
        <v>1</v>
      </c>
      <c r="I594" s="285" t="s">
        <v>4</v>
      </c>
      <c r="J594" s="285" t="s">
        <v>776</v>
      </c>
      <c r="K594" s="285" t="s">
        <v>28</v>
      </c>
      <c r="L594" s="389"/>
      <c r="M594" s="390">
        <v>6457012.32</v>
      </c>
      <c r="N594" s="390">
        <v>6457012.32</v>
      </c>
      <c r="O594" s="390"/>
      <c r="P594" s="390"/>
      <c r="Q594" s="390"/>
      <c r="R594" s="390"/>
      <c r="S594" s="808"/>
    </row>
    <row r="595" spans="1:19" ht="56.25">
      <c r="A595" s="814"/>
      <c r="B595" s="777"/>
      <c r="C595" s="344" t="s">
        <v>766</v>
      </c>
      <c r="D595" s="816"/>
      <c r="E595" s="807"/>
      <c r="F595" s="807"/>
      <c r="G595" s="807"/>
      <c r="H595" s="285" t="s">
        <v>1</v>
      </c>
      <c r="I595" s="285" t="s">
        <v>4</v>
      </c>
      <c r="J595" s="285" t="s">
        <v>776</v>
      </c>
      <c r="K595" s="285" t="s">
        <v>50</v>
      </c>
      <c r="L595" s="389"/>
      <c r="M595" s="390">
        <v>1932910.27</v>
      </c>
      <c r="N595" s="390">
        <v>1932910.27</v>
      </c>
      <c r="O595" s="390"/>
      <c r="P595" s="390"/>
      <c r="Q595" s="390"/>
      <c r="R595" s="390"/>
      <c r="S595" s="808"/>
    </row>
    <row r="596" spans="1:19" ht="33.75">
      <c r="A596" s="814"/>
      <c r="B596" s="829"/>
      <c r="C596" s="341" t="s">
        <v>760</v>
      </c>
      <c r="D596" s="816"/>
      <c r="E596" s="807"/>
      <c r="F596" s="807"/>
      <c r="G596" s="807"/>
      <c r="H596" s="285" t="s">
        <v>1</v>
      </c>
      <c r="I596" s="285" t="s">
        <v>4</v>
      </c>
      <c r="J596" s="285" t="s">
        <v>776</v>
      </c>
      <c r="K596" s="285" t="s">
        <v>12</v>
      </c>
      <c r="L596" s="389"/>
      <c r="M596" s="390">
        <v>276000</v>
      </c>
      <c r="N596" s="390">
        <v>276000</v>
      </c>
      <c r="O596" s="390"/>
      <c r="P596" s="390"/>
      <c r="Q596" s="390"/>
      <c r="R596" s="390"/>
      <c r="S596" s="808">
        <v>3</v>
      </c>
    </row>
    <row r="597" spans="1:19" ht="52.5">
      <c r="A597" s="814"/>
      <c r="B597" s="830" t="s">
        <v>1037</v>
      </c>
      <c r="C597" s="343" t="s">
        <v>775</v>
      </c>
      <c r="D597" s="816"/>
      <c r="E597" s="807"/>
      <c r="F597" s="807"/>
      <c r="G597" s="807"/>
      <c r="H597" s="387" t="s">
        <v>1</v>
      </c>
      <c r="I597" s="387" t="s">
        <v>4</v>
      </c>
      <c r="J597" s="387" t="s">
        <v>1038</v>
      </c>
      <c r="K597" s="387" t="s">
        <v>87</v>
      </c>
      <c r="L597" s="378"/>
      <c r="M597" s="385"/>
      <c r="N597" s="385"/>
      <c r="O597" s="385">
        <f>O598+O601</f>
        <v>6374800</v>
      </c>
      <c r="P597" s="385">
        <f>P598+P601</f>
        <v>6210570</v>
      </c>
      <c r="Q597" s="385">
        <f>Q598+Q601</f>
        <v>6210570</v>
      </c>
      <c r="R597" s="385">
        <f>R598+R601</f>
        <v>6210570</v>
      </c>
      <c r="S597" s="845"/>
    </row>
    <row r="598" spans="1:19" ht="90">
      <c r="A598" s="814"/>
      <c r="B598" s="831"/>
      <c r="C598" s="344" t="s">
        <v>763</v>
      </c>
      <c r="D598" s="816"/>
      <c r="E598" s="807"/>
      <c r="F598" s="807"/>
      <c r="G598" s="807"/>
      <c r="H598" s="285" t="s">
        <v>1</v>
      </c>
      <c r="I598" s="285" t="s">
        <v>4</v>
      </c>
      <c r="J598" s="285" t="s">
        <v>1038</v>
      </c>
      <c r="K598" s="285" t="s">
        <v>764</v>
      </c>
      <c r="L598" s="389"/>
      <c r="M598" s="390"/>
      <c r="N598" s="390"/>
      <c r="O598" s="390">
        <f>O599+O600</f>
        <v>6174000</v>
      </c>
      <c r="P598" s="390">
        <v>6008790</v>
      </c>
      <c r="Q598" s="390">
        <v>6008790</v>
      </c>
      <c r="R598" s="390">
        <v>6008790</v>
      </c>
      <c r="S598" s="808">
        <v>3</v>
      </c>
    </row>
    <row r="599" spans="1:19" ht="11.25">
      <c r="A599" s="814"/>
      <c r="B599" s="831"/>
      <c r="C599" s="344" t="s">
        <v>765</v>
      </c>
      <c r="D599" s="816"/>
      <c r="E599" s="807"/>
      <c r="F599" s="807"/>
      <c r="G599" s="807"/>
      <c r="H599" s="285" t="s">
        <v>1</v>
      </c>
      <c r="I599" s="285" t="s">
        <v>4</v>
      </c>
      <c r="J599" s="285" t="s">
        <v>1038</v>
      </c>
      <c r="K599" s="285" t="s">
        <v>28</v>
      </c>
      <c r="L599" s="389"/>
      <c r="M599" s="390"/>
      <c r="N599" s="390"/>
      <c r="O599" s="390">
        <v>4742000</v>
      </c>
      <c r="P599" s="390">
        <v>4615000</v>
      </c>
      <c r="Q599" s="390">
        <v>4615000</v>
      </c>
      <c r="R599" s="390">
        <v>4615000</v>
      </c>
      <c r="S599" s="808"/>
    </row>
    <row r="600" spans="1:19" ht="56.25">
      <c r="A600" s="814"/>
      <c r="B600" s="831"/>
      <c r="C600" s="344" t="s">
        <v>766</v>
      </c>
      <c r="D600" s="816"/>
      <c r="E600" s="807"/>
      <c r="F600" s="807"/>
      <c r="G600" s="807"/>
      <c r="H600" s="285" t="s">
        <v>1</v>
      </c>
      <c r="I600" s="285" t="s">
        <v>4</v>
      </c>
      <c r="J600" s="285" t="s">
        <v>1038</v>
      </c>
      <c r="K600" s="285" t="s">
        <v>50</v>
      </c>
      <c r="L600" s="389"/>
      <c r="M600" s="390"/>
      <c r="N600" s="390"/>
      <c r="O600" s="390">
        <v>1432000</v>
      </c>
      <c r="P600" s="390">
        <v>1393790</v>
      </c>
      <c r="Q600" s="390">
        <v>1393790</v>
      </c>
      <c r="R600" s="390">
        <v>1393790</v>
      </c>
      <c r="S600" s="808"/>
    </row>
    <row r="601" spans="1:19" ht="33.75">
      <c r="A601" s="814"/>
      <c r="B601" s="832"/>
      <c r="C601" s="341" t="s">
        <v>760</v>
      </c>
      <c r="D601" s="816"/>
      <c r="E601" s="807"/>
      <c r="F601" s="807"/>
      <c r="G601" s="807"/>
      <c r="H601" s="285" t="s">
        <v>1</v>
      </c>
      <c r="I601" s="285" t="s">
        <v>4</v>
      </c>
      <c r="J601" s="285" t="s">
        <v>1038</v>
      </c>
      <c r="K601" s="285" t="s">
        <v>12</v>
      </c>
      <c r="L601" s="389"/>
      <c r="M601" s="390"/>
      <c r="N601" s="390"/>
      <c r="O601" s="390">
        <v>200800</v>
      </c>
      <c r="P601" s="390">
        <v>201780</v>
      </c>
      <c r="Q601" s="390">
        <v>201780</v>
      </c>
      <c r="R601" s="390">
        <v>201780</v>
      </c>
      <c r="S601" s="808">
        <v>3</v>
      </c>
    </row>
    <row r="602" spans="1:19" ht="52.5">
      <c r="A602" s="814"/>
      <c r="B602" s="833" t="s">
        <v>1039</v>
      </c>
      <c r="C602" s="343" t="s">
        <v>775</v>
      </c>
      <c r="D602" s="816"/>
      <c r="E602" s="816"/>
      <c r="F602" s="816"/>
      <c r="G602" s="816"/>
      <c r="H602" s="387" t="s">
        <v>1</v>
      </c>
      <c r="I602" s="387" t="s">
        <v>4</v>
      </c>
      <c r="J602" s="387" t="s">
        <v>776</v>
      </c>
      <c r="K602" s="387" t="s">
        <v>87</v>
      </c>
      <c r="L602" s="389"/>
      <c r="M602" s="385">
        <f aca="true" t="shared" si="90" ref="M602:R602">M603</f>
        <v>80876177.41</v>
      </c>
      <c r="N602" s="385">
        <f t="shared" si="90"/>
        <v>80876177.41</v>
      </c>
      <c r="O602" s="385">
        <f t="shared" si="90"/>
        <v>83655200</v>
      </c>
      <c r="P602" s="385">
        <f t="shared" si="90"/>
        <v>80127980</v>
      </c>
      <c r="Q602" s="385">
        <f t="shared" si="90"/>
        <v>80127980</v>
      </c>
      <c r="R602" s="385">
        <f t="shared" si="90"/>
        <v>80127980</v>
      </c>
      <c r="S602" s="808"/>
    </row>
    <row r="603" spans="1:19" ht="78.75">
      <c r="A603" s="805"/>
      <c r="B603" s="834"/>
      <c r="C603" s="345" t="s">
        <v>770</v>
      </c>
      <c r="D603" s="819"/>
      <c r="E603" s="819"/>
      <c r="F603" s="819"/>
      <c r="G603" s="819"/>
      <c r="H603" s="285" t="s">
        <v>1</v>
      </c>
      <c r="I603" s="285" t="s">
        <v>4</v>
      </c>
      <c r="J603" s="285" t="s">
        <v>776</v>
      </c>
      <c r="K603" s="285" t="s">
        <v>9</v>
      </c>
      <c r="L603" s="389"/>
      <c r="M603" s="390">
        <v>80876177.41</v>
      </c>
      <c r="N603" s="390">
        <v>80876177.41</v>
      </c>
      <c r="O603" s="390">
        <v>83655200</v>
      </c>
      <c r="P603" s="390">
        <v>80127980</v>
      </c>
      <c r="Q603" s="390">
        <v>80127980</v>
      </c>
      <c r="R603" s="390">
        <v>80127980</v>
      </c>
      <c r="S603" s="808">
        <v>3</v>
      </c>
    </row>
    <row r="604" spans="1:19" ht="63">
      <c r="A604" s="805"/>
      <c r="B604" s="811" t="s">
        <v>1040</v>
      </c>
      <c r="C604" s="343" t="s">
        <v>777</v>
      </c>
      <c r="D604" s="595" t="s">
        <v>1239</v>
      </c>
      <c r="E604" s="812" t="s">
        <v>182</v>
      </c>
      <c r="F604" s="820">
        <v>42783</v>
      </c>
      <c r="G604" s="812" t="s">
        <v>22</v>
      </c>
      <c r="H604" s="378" t="s">
        <v>1</v>
      </c>
      <c r="I604" s="378" t="s">
        <v>4</v>
      </c>
      <c r="J604" s="378" t="s">
        <v>778</v>
      </c>
      <c r="K604" s="378" t="s">
        <v>87</v>
      </c>
      <c r="L604" s="378"/>
      <c r="M604" s="385">
        <f>M605</f>
        <v>60000</v>
      </c>
      <c r="N604" s="385">
        <f>N605</f>
        <v>60000</v>
      </c>
      <c r="O604" s="385">
        <f>O605</f>
        <v>60000</v>
      </c>
      <c r="P604" s="385">
        <f>P605</f>
        <v>60000</v>
      </c>
      <c r="Q604" s="385">
        <f>Q605</f>
        <v>60000</v>
      </c>
      <c r="R604" s="385">
        <f>R605</f>
        <v>60000</v>
      </c>
      <c r="S604" s="808"/>
    </row>
    <row r="605" spans="1:19" ht="22.5">
      <c r="A605" s="805"/>
      <c r="B605" s="835"/>
      <c r="C605" s="345" t="s">
        <v>779</v>
      </c>
      <c r="D605" s="596"/>
      <c r="E605" s="827"/>
      <c r="F605" s="827"/>
      <c r="G605" s="827"/>
      <c r="H605" s="285" t="s">
        <v>1</v>
      </c>
      <c r="I605" s="285" t="s">
        <v>4</v>
      </c>
      <c r="J605" s="285" t="s">
        <v>778</v>
      </c>
      <c r="K605" s="285" t="s">
        <v>8</v>
      </c>
      <c r="L605" s="285"/>
      <c r="M605" s="384">
        <v>60000</v>
      </c>
      <c r="N605" s="384">
        <v>60000</v>
      </c>
      <c r="O605" s="390">
        <v>60000</v>
      </c>
      <c r="P605" s="390">
        <v>60000</v>
      </c>
      <c r="Q605" s="390">
        <v>60000</v>
      </c>
      <c r="R605" s="390">
        <v>60000</v>
      </c>
      <c r="S605" s="817">
        <v>3</v>
      </c>
    </row>
    <row r="606" spans="1:19" ht="84">
      <c r="A606" s="805"/>
      <c r="B606" s="837" t="s">
        <v>1041</v>
      </c>
      <c r="C606" s="391" t="s">
        <v>1240</v>
      </c>
      <c r="D606" s="812" t="s">
        <v>780</v>
      </c>
      <c r="E606" s="812" t="s">
        <v>182</v>
      </c>
      <c r="F606" s="820">
        <v>42823</v>
      </c>
      <c r="G606" s="820">
        <v>44196</v>
      </c>
      <c r="H606" s="387" t="s">
        <v>1</v>
      </c>
      <c r="I606" s="387" t="s">
        <v>4</v>
      </c>
      <c r="J606" s="387" t="s">
        <v>782</v>
      </c>
      <c r="K606" s="387" t="s">
        <v>87</v>
      </c>
      <c r="L606" s="378"/>
      <c r="M606" s="301"/>
      <c r="N606" s="301">
        <f>N607</f>
        <v>0</v>
      </c>
      <c r="O606" s="301">
        <f>O607</f>
        <v>1065000</v>
      </c>
      <c r="P606" s="301">
        <f>P607+P611</f>
        <v>0</v>
      </c>
      <c r="Q606" s="301">
        <f>Q607+Q611</f>
        <v>0</v>
      </c>
      <c r="R606" s="301">
        <f>R607+R611</f>
        <v>0</v>
      </c>
      <c r="S606" s="808"/>
    </row>
    <row r="607" spans="1:19" ht="33.75">
      <c r="A607" s="805"/>
      <c r="B607" s="838"/>
      <c r="C607" s="392" t="s">
        <v>760</v>
      </c>
      <c r="D607" s="822"/>
      <c r="E607" s="822"/>
      <c r="F607" s="836"/>
      <c r="G607" s="822"/>
      <c r="H607" s="389" t="s">
        <v>1</v>
      </c>
      <c r="I607" s="389" t="s">
        <v>4</v>
      </c>
      <c r="J607" s="389" t="s">
        <v>782</v>
      </c>
      <c r="K607" s="389" t="s">
        <v>12</v>
      </c>
      <c r="L607" s="389"/>
      <c r="M607" s="390"/>
      <c r="N607" s="390"/>
      <c r="O607" s="390">
        <v>1065000</v>
      </c>
      <c r="P607" s="385"/>
      <c r="Q607" s="385"/>
      <c r="R607" s="385"/>
      <c r="S607" s="808">
        <v>3</v>
      </c>
    </row>
    <row r="608" spans="1:19" ht="42">
      <c r="A608" s="805"/>
      <c r="B608" s="837" t="s">
        <v>1042</v>
      </c>
      <c r="C608" s="346" t="s">
        <v>1043</v>
      </c>
      <c r="D608" s="822"/>
      <c r="E608" s="822"/>
      <c r="F608" s="836"/>
      <c r="G608" s="822"/>
      <c r="H608" s="389" t="s">
        <v>1</v>
      </c>
      <c r="I608" s="389" t="s">
        <v>4</v>
      </c>
      <c r="J608" s="389" t="s">
        <v>782</v>
      </c>
      <c r="K608" s="389" t="s">
        <v>1044</v>
      </c>
      <c r="L608" s="389"/>
      <c r="M608" s="390"/>
      <c r="N608" s="390"/>
      <c r="O608" s="385">
        <f>O609</f>
        <v>432900</v>
      </c>
      <c r="P608" s="385"/>
      <c r="Q608" s="385"/>
      <c r="R608" s="385"/>
      <c r="S608" s="808"/>
    </row>
    <row r="609" spans="1:19" ht="15" customHeight="1">
      <c r="A609" s="805"/>
      <c r="B609" s="838"/>
      <c r="C609" s="393" t="s">
        <v>320</v>
      </c>
      <c r="D609" s="822"/>
      <c r="E609" s="822"/>
      <c r="F609" s="836"/>
      <c r="G609" s="822"/>
      <c r="H609" s="389" t="s">
        <v>1</v>
      </c>
      <c r="I609" s="389" t="s">
        <v>4</v>
      </c>
      <c r="J609" s="389" t="s">
        <v>782</v>
      </c>
      <c r="K609" s="389" t="s">
        <v>513</v>
      </c>
      <c r="L609" s="389"/>
      <c r="M609" s="390"/>
      <c r="N609" s="390"/>
      <c r="O609" s="390">
        <v>432900</v>
      </c>
      <c r="P609" s="385"/>
      <c r="Q609" s="385"/>
      <c r="R609" s="385"/>
      <c r="S609" s="808"/>
    </row>
    <row r="610" spans="1:19" ht="15" customHeight="1">
      <c r="A610" s="805"/>
      <c r="B610" s="837" t="s">
        <v>1045</v>
      </c>
      <c r="C610" s="391" t="s">
        <v>1240</v>
      </c>
      <c r="D610" s="822"/>
      <c r="E610" s="822"/>
      <c r="F610" s="836"/>
      <c r="G610" s="822"/>
      <c r="H610" s="378" t="s">
        <v>1</v>
      </c>
      <c r="I610" s="378" t="s">
        <v>4</v>
      </c>
      <c r="J610" s="378" t="s">
        <v>782</v>
      </c>
      <c r="K610" s="378" t="s">
        <v>87</v>
      </c>
      <c r="L610" s="389"/>
      <c r="M610" s="385">
        <f>M611</f>
        <v>1695100</v>
      </c>
      <c r="N610" s="385">
        <f>N611</f>
        <v>1682803.9</v>
      </c>
      <c r="O610" s="385">
        <f>O611</f>
        <v>7302300</v>
      </c>
      <c r="P610" s="385"/>
      <c r="Q610" s="385"/>
      <c r="R610" s="385"/>
      <c r="S610" s="808"/>
    </row>
    <row r="611" spans="1:19" ht="15" customHeight="1">
      <c r="A611" s="805"/>
      <c r="B611" s="838"/>
      <c r="C611" s="394" t="s">
        <v>779</v>
      </c>
      <c r="D611" s="822"/>
      <c r="E611" s="822"/>
      <c r="F611" s="836"/>
      <c r="G611" s="822"/>
      <c r="H611" s="389" t="s">
        <v>1</v>
      </c>
      <c r="I611" s="389" t="s">
        <v>4</v>
      </c>
      <c r="J611" s="389" t="s">
        <v>782</v>
      </c>
      <c r="K611" s="389" t="s">
        <v>8</v>
      </c>
      <c r="L611" s="389"/>
      <c r="M611" s="390">
        <v>1695100</v>
      </c>
      <c r="N611" s="390">
        <v>1682803.9</v>
      </c>
      <c r="O611" s="390">
        <v>7302300</v>
      </c>
      <c r="P611" s="385"/>
      <c r="Q611" s="385"/>
      <c r="R611" s="385"/>
      <c r="S611" s="808">
        <v>3</v>
      </c>
    </row>
    <row r="612" spans="1:19" ht="15" customHeight="1">
      <c r="A612" s="805"/>
      <c r="B612" s="837" t="s">
        <v>1046</v>
      </c>
      <c r="C612" s="395" t="s">
        <v>1047</v>
      </c>
      <c r="D612" s="822"/>
      <c r="E612" s="822"/>
      <c r="F612" s="836"/>
      <c r="G612" s="822"/>
      <c r="H612" s="378" t="s">
        <v>1</v>
      </c>
      <c r="I612" s="378" t="s">
        <v>4</v>
      </c>
      <c r="J612" s="378" t="s">
        <v>782</v>
      </c>
      <c r="K612" s="378" t="s">
        <v>1048</v>
      </c>
      <c r="L612" s="389"/>
      <c r="M612" s="390"/>
      <c r="N612" s="390"/>
      <c r="O612" s="385">
        <f>O613</f>
        <v>564800</v>
      </c>
      <c r="P612" s="385"/>
      <c r="Q612" s="385"/>
      <c r="R612" s="385"/>
      <c r="S612" s="808"/>
    </row>
    <row r="613" spans="1:19" ht="15" customHeight="1">
      <c r="A613" s="805"/>
      <c r="B613" s="838"/>
      <c r="C613" s="394" t="s">
        <v>1049</v>
      </c>
      <c r="D613" s="827"/>
      <c r="E613" s="827"/>
      <c r="F613" s="839"/>
      <c r="G613" s="827"/>
      <c r="H613" s="389" t="s">
        <v>1</v>
      </c>
      <c r="I613" s="389" t="s">
        <v>4</v>
      </c>
      <c r="J613" s="389" t="s">
        <v>782</v>
      </c>
      <c r="K613" s="389" t="s">
        <v>99</v>
      </c>
      <c r="L613" s="389"/>
      <c r="M613" s="390"/>
      <c r="N613" s="390"/>
      <c r="O613" s="390">
        <v>564800</v>
      </c>
      <c r="P613" s="385"/>
      <c r="Q613" s="385"/>
      <c r="R613" s="385"/>
      <c r="S613" s="808"/>
    </row>
    <row r="614" spans="1:19" ht="15" customHeight="1">
      <c r="A614" s="805"/>
      <c r="B614" s="837" t="s">
        <v>1050</v>
      </c>
      <c r="C614" s="346" t="s">
        <v>783</v>
      </c>
      <c r="D614" s="812" t="s">
        <v>784</v>
      </c>
      <c r="E614" s="812" t="s">
        <v>182</v>
      </c>
      <c r="F614" s="820">
        <v>43593</v>
      </c>
      <c r="G614" s="820" t="s">
        <v>22</v>
      </c>
      <c r="H614" s="389" t="s">
        <v>1</v>
      </c>
      <c r="I614" s="389" t="s">
        <v>4</v>
      </c>
      <c r="J614" s="387" t="s">
        <v>785</v>
      </c>
      <c r="K614" s="389" t="s">
        <v>87</v>
      </c>
      <c r="L614" s="389"/>
      <c r="M614" s="385">
        <f aca="true" t="shared" si="91" ref="M614:R614">M615</f>
        <v>232000</v>
      </c>
      <c r="N614" s="385">
        <f t="shared" si="91"/>
        <v>232000</v>
      </c>
      <c r="O614" s="385">
        <f t="shared" si="91"/>
        <v>0</v>
      </c>
      <c r="P614" s="385">
        <f t="shared" si="91"/>
        <v>0</v>
      </c>
      <c r="Q614" s="385">
        <f t="shared" si="91"/>
        <v>0</v>
      </c>
      <c r="R614" s="385">
        <f t="shared" si="91"/>
        <v>0</v>
      </c>
      <c r="S614" s="808"/>
    </row>
    <row r="615" spans="1:19" ht="15" customHeight="1">
      <c r="A615" s="805"/>
      <c r="B615" s="838"/>
      <c r="C615" s="341" t="s">
        <v>760</v>
      </c>
      <c r="D615" s="597"/>
      <c r="E615" s="822"/>
      <c r="F615" s="836"/>
      <c r="G615" s="822"/>
      <c r="H615" s="389" t="s">
        <v>1</v>
      </c>
      <c r="I615" s="389" t="s">
        <v>4</v>
      </c>
      <c r="J615" s="387" t="s">
        <v>785</v>
      </c>
      <c r="K615" s="389" t="s">
        <v>12</v>
      </c>
      <c r="L615" s="389"/>
      <c r="M615" s="390">
        <v>232000</v>
      </c>
      <c r="N615" s="390">
        <v>232000</v>
      </c>
      <c r="O615" s="385"/>
      <c r="P615" s="385"/>
      <c r="Q615" s="385"/>
      <c r="R615" s="385"/>
      <c r="S615" s="808"/>
    </row>
    <row r="616" spans="1:19" ht="15" customHeight="1">
      <c r="A616" s="805"/>
      <c r="B616" s="837" t="s">
        <v>1051</v>
      </c>
      <c r="C616" s="346" t="s">
        <v>783</v>
      </c>
      <c r="D616" s="597"/>
      <c r="E616" s="822"/>
      <c r="F616" s="836"/>
      <c r="G616" s="822"/>
      <c r="H616" s="389" t="s">
        <v>1</v>
      </c>
      <c r="I616" s="389" t="s">
        <v>4</v>
      </c>
      <c r="J616" s="387" t="s">
        <v>785</v>
      </c>
      <c r="K616" s="389" t="s">
        <v>87</v>
      </c>
      <c r="L616" s="389"/>
      <c r="M616" s="385">
        <f>M617</f>
        <v>2466000</v>
      </c>
      <c r="N616" s="385">
        <f>N617</f>
        <v>2466000</v>
      </c>
      <c r="O616" s="385"/>
      <c r="P616" s="385"/>
      <c r="Q616" s="385"/>
      <c r="R616" s="385"/>
      <c r="S616" s="808"/>
    </row>
    <row r="617" spans="1:19" ht="15" customHeight="1">
      <c r="A617" s="805"/>
      <c r="B617" s="838"/>
      <c r="C617" s="345" t="s">
        <v>756</v>
      </c>
      <c r="D617" s="597"/>
      <c r="E617" s="822"/>
      <c r="F617" s="836"/>
      <c r="G617" s="822"/>
      <c r="H617" s="389" t="s">
        <v>1</v>
      </c>
      <c r="I617" s="389" t="s">
        <v>4</v>
      </c>
      <c r="J617" s="387" t="s">
        <v>785</v>
      </c>
      <c r="K617" s="389" t="s">
        <v>8</v>
      </c>
      <c r="L617" s="389"/>
      <c r="M617" s="390">
        <v>2466000</v>
      </c>
      <c r="N617" s="390">
        <v>2466000</v>
      </c>
      <c r="O617" s="385"/>
      <c r="P617" s="385"/>
      <c r="Q617" s="385"/>
      <c r="R617" s="385"/>
      <c r="S617" s="808"/>
    </row>
    <row r="618" spans="1:19" ht="15" customHeight="1">
      <c r="A618" s="805"/>
      <c r="B618" s="837" t="s">
        <v>1052</v>
      </c>
      <c r="C618" s="346" t="s">
        <v>1015</v>
      </c>
      <c r="D618" s="597"/>
      <c r="E618" s="822"/>
      <c r="F618" s="822"/>
      <c r="G618" s="861"/>
      <c r="H618" s="389" t="s">
        <v>1</v>
      </c>
      <c r="I618" s="389" t="s">
        <v>4</v>
      </c>
      <c r="J618" s="387" t="s">
        <v>786</v>
      </c>
      <c r="K618" s="389" t="s">
        <v>87</v>
      </c>
      <c r="L618" s="389"/>
      <c r="M618" s="385">
        <f>M619</f>
        <v>12000</v>
      </c>
      <c r="N618" s="385">
        <f>N619</f>
        <v>12000</v>
      </c>
      <c r="O618" s="385"/>
      <c r="P618" s="385"/>
      <c r="Q618" s="385"/>
      <c r="R618" s="385"/>
      <c r="S618" s="808"/>
    </row>
    <row r="619" spans="1:19" ht="15" customHeight="1">
      <c r="A619" s="805"/>
      <c r="B619" s="838"/>
      <c r="C619" s="341" t="s">
        <v>760</v>
      </c>
      <c r="D619" s="597"/>
      <c r="E619" s="822"/>
      <c r="F619" s="822"/>
      <c r="G619" s="861"/>
      <c r="H619" s="389" t="s">
        <v>1</v>
      </c>
      <c r="I619" s="389" t="s">
        <v>4</v>
      </c>
      <c r="J619" s="285" t="s">
        <v>786</v>
      </c>
      <c r="K619" s="389" t="s">
        <v>12</v>
      </c>
      <c r="L619" s="389"/>
      <c r="M619" s="390">
        <v>12000</v>
      </c>
      <c r="N619" s="390">
        <v>12000</v>
      </c>
      <c r="O619" s="385"/>
      <c r="P619" s="385"/>
      <c r="Q619" s="385"/>
      <c r="R619" s="385"/>
      <c r="S619" s="808"/>
    </row>
    <row r="620" spans="1:19" ht="15" customHeight="1">
      <c r="A620" s="805"/>
      <c r="B620" s="837" t="s">
        <v>1004</v>
      </c>
      <c r="C620" s="346" t="s">
        <v>1015</v>
      </c>
      <c r="D620" s="597"/>
      <c r="E620" s="822"/>
      <c r="F620" s="822"/>
      <c r="G620" s="861"/>
      <c r="H620" s="389" t="s">
        <v>1</v>
      </c>
      <c r="I620" s="389" t="s">
        <v>4</v>
      </c>
      <c r="J620" s="387" t="s">
        <v>786</v>
      </c>
      <c r="K620" s="389" t="s">
        <v>87</v>
      </c>
      <c r="L620" s="389"/>
      <c r="M620" s="385">
        <f>M621</f>
        <v>130000</v>
      </c>
      <c r="N620" s="385">
        <f>N621</f>
        <v>130000</v>
      </c>
      <c r="O620" s="385"/>
      <c r="P620" s="385"/>
      <c r="Q620" s="385"/>
      <c r="R620" s="385"/>
      <c r="S620" s="808"/>
    </row>
    <row r="621" spans="1:19" ht="15" customHeight="1">
      <c r="A621" s="805"/>
      <c r="B621" s="838"/>
      <c r="C621" s="345" t="s">
        <v>756</v>
      </c>
      <c r="D621" s="596"/>
      <c r="E621" s="827"/>
      <c r="F621" s="827"/>
      <c r="G621" s="862"/>
      <c r="H621" s="389" t="s">
        <v>1</v>
      </c>
      <c r="I621" s="389" t="s">
        <v>4</v>
      </c>
      <c r="J621" s="285" t="s">
        <v>786</v>
      </c>
      <c r="K621" s="389" t="s">
        <v>8</v>
      </c>
      <c r="L621" s="389"/>
      <c r="M621" s="390">
        <v>130000</v>
      </c>
      <c r="N621" s="390">
        <v>130000</v>
      </c>
      <c r="O621" s="385"/>
      <c r="P621" s="385"/>
      <c r="Q621" s="385"/>
      <c r="R621" s="385"/>
      <c r="S621" s="808"/>
    </row>
    <row r="622" spans="1:19" ht="15" customHeight="1">
      <c r="A622" s="805"/>
      <c r="B622" s="837" t="s">
        <v>1053</v>
      </c>
      <c r="C622" s="348" t="s">
        <v>1241</v>
      </c>
      <c r="D622" s="595" t="s">
        <v>1242</v>
      </c>
      <c r="E622" s="812" t="s">
        <v>182</v>
      </c>
      <c r="F622" s="820">
        <v>44071</v>
      </c>
      <c r="G622" s="860" t="s">
        <v>22</v>
      </c>
      <c r="H622" s="378" t="s">
        <v>1</v>
      </c>
      <c r="I622" s="378" t="s">
        <v>4</v>
      </c>
      <c r="J622" s="378" t="s">
        <v>1243</v>
      </c>
      <c r="K622" s="378" t="s">
        <v>87</v>
      </c>
      <c r="L622" s="389"/>
      <c r="M622" s="390"/>
      <c r="N622" s="390"/>
      <c r="O622" s="385">
        <f>O623</f>
        <v>64492</v>
      </c>
      <c r="P622" s="385"/>
      <c r="Q622" s="385"/>
      <c r="R622" s="385"/>
      <c r="S622" s="808"/>
    </row>
    <row r="623" spans="1:19" ht="15" customHeight="1">
      <c r="A623" s="805"/>
      <c r="B623" s="838"/>
      <c r="C623" s="345" t="s">
        <v>754</v>
      </c>
      <c r="D623" s="597"/>
      <c r="E623" s="822"/>
      <c r="F623" s="822"/>
      <c r="G623" s="861"/>
      <c r="H623" s="389" t="s">
        <v>1</v>
      </c>
      <c r="I623" s="389" t="s">
        <v>4</v>
      </c>
      <c r="J623" s="389" t="s">
        <v>1243</v>
      </c>
      <c r="K623" s="389" t="s">
        <v>12</v>
      </c>
      <c r="L623" s="389"/>
      <c r="M623" s="390"/>
      <c r="N623" s="390"/>
      <c r="O623" s="390">
        <v>64492</v>
      </c>
      <c r="P623" s="385"/>
      <c r="Q623" s="385"/>
      <c r="R623" s="385"/>
      <c r="S623" s="808">
        <v>3</v>
      </c>
    </row>
    <row r="624" spans="1:19" ht="15" customHeight="1">
      <c r="A624" s="805"/>
      <c r="B624" s="837" t="s">
        <v>1056</v>
      </c>
      <c r="C624" s="348" t="s">
        <v>1241</v>
      </c>
      <c r="D624" s="597"/>
      <c r="E624" s="822"/>
      <c r="F624" s="822"/>
      <c r="G624" s="861"/>
      <c r="H624" s="378" t="s">
        <v>1</v>
      </c>
      <c r="I624" s="378" t="s">
        <v>4</v>
      </c>
      <c r="J624" s="378" t="s">
        <v>1243</v>
      </c>
      <c r="K624" s="378" t="s">
        <v>87</v>
      </c>
      <c r="L624" s="389"/>
      <c r="M624" s="390"/>
      <c r="N624" s="390"/>
      <c r="O624" s="385">
        <f>O625</f>
        <v>480356</v>
      </c>
      <c r="P624" s="385"/>
      <c r="Q624" s="385"/>
      <c r="R624" s="385"/>
      <c r="S624" s="808"/>
    </row>
    <row r="625" spans="1:19" ht="15" customHeight="1">
      <c r="A625" s="805"/>
      <c r="B625" s="838"/>
      <c r="C625" s="345" t="s">
        <v>756</v>
      </c>
      <c r="D625" s="597"/>
      <c r="E625" s="822"/>
      <c r="F625" s="822"/>
      <c r="G625" s="861"/>
      <c r="H625" s="389" t="s">
        <v>1</v>
      </c>
      <c r="I625" s="389" t="s">
        <v>4</v>
      </c>
      <c r="J625" s="389" t="s">
        <v>1243</v>
      </c>
      <c r="K625" s="389" t="s">
        <v>8</v>
      </c>
      <c r="L625" s="389"/>
      <c r="M625" s="390"/>
      <c r="N625" s="390"/>
      <c r="O625" s="385">
        <v>480356</v>
      </c>
      <c r="P625" s="385"/>
      <c r="Q625" s="385"/>
      <c r="R625" s="385"/>
      <c r="S625" s="808">
        <v>3</v>
      </c>
    </row>
    <row r="626" spans="1:19" ht="15" customHeight="1">
      <c r="A626" s="805"/>
      <c r="B626" s="837" t="s">
        <v>1058</v>
      </c>
      <c r="C626" s="348" t="s">
        <v>1244</v>
      </c>
      <c r="D626" s="597"/>
      <c r="E626" s="822"/>
      <c r="F626" s="822"/>
      <c r="G626" s="861"/>
      <c r="H626" s="378" t="s">
        <v>1</v>
      </c>
      <c r="I626" s="378" t="s">
        <v>4</v>
      </c>
      <c r="J626" s="378" t="s">
        <v>1245</v>
      </c>
      <c r="K626" s="378" t="s">
        <v>87</v>
      </c>
      <c r="L626" s="389"/>
      <c r="M626" s="390"/>
      <c r="N626" s="390"/>
      <c r="O626" s="385">
        <f>O627</f>
        <v>17143</v>
      </c>
      <c r="P626" s="385"/>
      <c r="Q626" s="385"/>
      <c r="R626" s="385"/>
      <c r="S626" s="808"/>
    </row>
    <row r="627" spans="1:19" ht="15" customHeight="1">
      <c r="A627" s="805"/>
      <c r="B627" s="838"/>
      <c r="C627" s="345" t="s">
        <v>1246</v>
      </c>
      <c r="D627" s="597"/>
      <c r="E627" s="822"/>
      <c r="F627" s="822"/>
      <c r="G627" s="861"/>
      <c r="H627" s="389" t="s">
        <v>1</v>
      </c>
      <c r="I627" s="389" t="s">
        <v>4</v>
      </c>
      <c r="J627" s="389" t="s">
        <v>1245</v>
      </c>
      <c r="K627" s="389" t="s">
        <v>12</v>
      </c>
      <c r="L627" s="389"/>
      <c r="M627" s="390"/>
      <c r="N627" s="390"/>
      <c r="O627" s="390">
        <v>17143</v>
      </c>
      <c r="P627" s="385"/>
      <c r="Q627" s="385"/>
      <c r="R627" s="385"/>
      <c r="S627" s="808">
        <v>3</v>
      </c>
    </row>
    <row r="628" spans="1:19" ht="15" customHeight="1">
      <c r="A628" s="805"/>
      <c r="B628" s="837" t="s">
        <v>1061</v>
      </c>
      <c r="C628" s="348" t="s">
        <v>1244</v>
      </c>
      <c r="D628" s="597"/>
      <c r="E628" s="822"/>
      <c r="F628" s="822"/>
      <c r="G628" s="861"/>
      <c r="H628" s="378" t="s">
        <v>1</v>
      </c>
      <c r="I628" s="378" t="s">
        <v>4</v>
      </c>
      <c r="J628" s="378" t="s">
        <v>1245</v>
      </c>
      <c r="K628" s="378" t="s">
        <v>87</v>
      </c>
      <c r="L628" s="389"/>
      <c r="M628" s="390"/>
      <c r="N628" s="390"/>
      <c r="O628" s="385">
        <f>O629</f>
        <v>127766</v>
      </c>
      <c r="P628" s="385"/>
      <c r="Q628" s="385"/>
      <c r="R628" s="385"/>
      <c r="S628" s="808"/>
    </row>
    <row r="629" spans="1:19" ht="15" customHeight="1">
      <c r="A629" s="805"/>
      <c r="B629" s="838"/>
      <c r="C629" s="345" t="s">
        <v>756</v>
      </c>
      <c r="D629" s="596"/>
      <c r="E629" s="827"/>
      <c r="F629" s="827"/>
      <c r="G629" s="862"/>
      <c r="H629" s="389" t="s">
        <v>1</v>
      </c>
      <c r="I629" s="389" t="s">
        <v>4</v>
      </c>
      <c r="J629" s="389" t="s">
        <v>1245</v>
      </c>
      <c r="K629" s="389" t="s">
        <v>8</v>
      </c>
      <c r="L629" s="389"/>
      <c r="M629" s="390"/>
      <c r="N629" s="390"/>
      <c r="O629" s="390">
        <v>127766</v>
      </c>
      <c r="P629" s="385"/>
      <c r="Q629" s="385"/>
      <c r="R629" s="385"/>
      <c r="S629" s="808">
        <v>3</v>
      </c>
    </row>
    <row r="630" spans="1:19" ht="15" customHeight="1">
      <c r="A630" s="805"/>
      <c r="B630" s="837" t="s">
        <v>1247</v>
      </c>
      <c r="C630" s="348" t="s">
        <v>1054</v>
      </c>
      <c r="D630" s="595" t="s">
        <v>1248</v>
      </c>
      <c r="E630" s="812" t="s">
        <v>182</v>
      </c>
      <c r="F630" s="820">
        <v>43831</v>
      </c>
      <c r="G630" s="860" t="s">
        <v>22</v>
      </c>
      <c r="H630" s="389" t="s">
        <v>1</v>
      </c>
      <c r="I630" s="389" t="s">
        <v>4</v>
      </c>
      <c r="J630" s="378" t="s">
        <v>1055</v>
      </c>
      <c r="K630" s="378" t="s">
        <v>87</v>
      </c>
      <c r="L630" s="389"/>
      <c r="M630" s="390"/>
      <c r="N630" s="390"/>
      <c r="O630" s="385">
        <f>O631</f>
        <v>306900</v>
      </c>
      <c r="P630" s="385">
        <f>P631</f>
        <v>0</v>
      </c>
      <c r="Q630" s="385">
        <f>Q631</f>
        <v>0</v>
      </c>
      <c r="R630" s="385">
        <f>R631</f>
        <v>0</v>
      </c>
      <c r="S630" s="808"/>
    </row>
    <row r="631" spans="1:19" ht="15" customHeight="1">
      <c r="A631" s="805"/>
      <c r="B631" s="840"/>
      <c r="C631" s="345" t="s">
        <v>760</v>
      </c>
      <c r="D631" s="597"/>
      <c r="E631" s="822"/>
      <c r="F631" s="822"/>
      <c r="G631" s="861"/>
      <c r="H631" s="389" t="s">
        <v>1</v>
      </c>
      <c r="I631" s="389" t="s">
        <v>4</v>
      </c>
      <c r="J631" s="378" t="s">
        <v>1055</v>
      </c>
      <c r="K631" s="389" t="s">
        <v>12</v>
      </c>
      <c r="L631" s="389"/>
      <c r="M631" s="390"/>
      <c r="N631" s="390"/>
      <c r="O631" s="390">
        <v>306900</v>
      </c>
      <c r="P631" s="385"/>
      <c r="Q631" s="385"/>
      <c r="R631" s="385"/>
      <c r="S631" s="808"/>
    </row>
    <row r="632" spans="1:19" ht="15" customHeight="1">
      <c r="A632" s="805"/>
      <c r="B632" s="837" t="s">
        <v>1249</v>
      </c>
      <c r="C632" s="348" t="s">
        <v>1054</v>
      </c>
      <c r="D632" s="597"/>
      <c r="E632" s="822"/>
      <c r="F632" s="822"/>
      <c r="G632" s="861"/>
      <c r="H632" s="389" t="s">
        <v>1</v>
      </c>
      <c r="I632" s="389" t="s">
        <v>4</v>
      </c>
      <c r="J632" s="378" t="s">
        <v>1055</v>
      </c>
      <c r="K632" s="378" t="s">
        <v>87</v>
      </c>
      <c r="L632" s="389"/>
      <c r="M632" s="390"/>
      <c r="N632" s="390"/>
      <c r="O632" s="385">
        <f>O633</f>
        <v>2009300</v>
      </c>
      <c r="P632" s="385">
        <f>P633</f>
        <v>0</v>
      </c>
      <c r="Q632" s="385">
        <f>Q633</f>
        <v>0</v>
      </c>
      <c r="R632" s="385">
        <f>R633</f>
        <v>0</v>
      </c>
      <c r="S632" s="808"/>
    </row>
    <row r="633" spans="1:19" ht="14.25" customHeight="1">
      <c r="A633" s="805"/>
      <c r="B633" s="838"/>
      <c r="C633" s="345" t="s">
        <v>1057</v>
      </c>
      <c r="D633" s="597"/>
      <c r="E633" s="822"/>
      <c r="F633" s="822"/>
      <c r="G633" s="861"/>
      <c r="H633" s="389" t="s">
        <v>1</v>
      </c>
      <c r="I633" s="389" t="s">
        <v>4</v>
      </c>
      <c r="J633" s="378" t="s">
        <v>1055</v>
      </c>
      <c r="K633" s="389" t="s">
        <v>8</v>
      </c>
      <c r="L633" s="389"/>
      <c r="M633" s="390"/>
      <c r="N633" s="390"/>
      <c r="O633" s="390">
        <v>2009300</v>
      </c>
      <c r="P633" s="385"/>
      <c r="Q633" s="385"/>
      <c r="R633" s="385"/>
      <c r="S633" s="808"/>
    </row>
    <row r="634" spans="1:19" ht="63">
      <c r="A634" s="805"/>
      <c r="B634" s="837" t="s">
        <v>1250</v>
      </c>
      <c r="C634" s="348" t="s">
        <v>1059</v>
      </c>
      <c r="D634" s="597"/>
      <c r="E634" s="822"/>
      <c r="F634" s="822"/>
      <c r="G634" s="861"/>
      <c r="H634" s="378" t="s">
        <v>1</v>
      </c>
      <c r="I634" s="378" t="s">
        <v>4</v>
      </c>
      <c r="J634" s="378" t="s">
        <v>1060</v>
      </c>
      <c r="K634" s="378" t="s">
        <v>87</v>
      </c>
      <c r="L634" s="389"/>
      <c r="M634" s="390"/>
      <c r="N634" s="390"/>
      <c r="O634" s="385">
        <f>O635</f>
        <v>81500</v>
      </c>
      <c r="P634" s="385">
        <f>P635</f>
        <v>0</v>
      </c>
      <c r="Q634" s="385">
        <f>Q635</f>
        <v>0</v>
      </c>
      <c r="R634" s="385">
        <f>R635</f>
        <v>0</v>
      </c>
      <c r="S634" s="808"/>
    </row>
    <row r="635" spans="1:19" ht="15" customHeight="1">
      <c r="A635" s="805"/>
      <c r="B635" s="840"/>
      <c r="C635" s="345" t="s">
        <v>760</v>
      </c>
      <c r="D635" s="597"/>
      <c r="E635" s="822"/>
      <c r="F635" s="822"/>
      <c r="G635" s="861"/>
      <c r="H635" s="389" t="s">
        <v>1</v>
      </c>
      <c r="I635" s="389" t="s">
        <v>4</v>
      </c>
      <c r="J635" s="389" t="s">
        <v>1060</v>
      </c>
      <c r="K635" s="389" t="s">
        <v>12</v>
      </c>
      <c r="L635" s="389"/>
      <c r="M635" s="390"/>
      <c r="N635" s="390"/>
      <c r="O635" s="390">
        <v>81500</v>
      </c>
      <c r="P635" s="385"/>
      <c r="Q635" s="385"/>
      <c r="R635" s="385"/>
      <c r="S635" s="808"/>
    </row>
    <row r="636" spans="1:19" ht="15" customHeight="1">
      <c r="A636" s="805"/>
      <c r="B636" s="837" t="s">
        <v>1251</v>
      </c>
      <c r="C636" s="348" t="s">
        <v>1059</v>
      </c>
      <c r="D636" s="597"/>
      <c r="E636" s="822"/>
      <c r="F636" s="822"/>
      <c r="G636" s="861"/>
      <c r="H636" s="389" t="s">
        <v>1</v>
      </c>
      <c r="I636" s="389" t="s">
        <v>4</v>
      </c>
      <c r="J636" s="378" t="s">
        <v>1055</v>
      </c>
      <c r="K636" s="378" t="s">
        <v>87</v>
      </c>
      <c r="L636" s="389"/>
      <c r="M636" s="390"/>
      <c r="N636" s="390"/>
      <c r="O636" s="385">
        <f>O637</f>
        <v>534000</v>
      </c>
      <c r="P636" s="385">
        <f>P637</f>
        <v>0</v>
      </c>
      <c r="Q636" s="385">
        <f>Q637</f>
        <v>0</v>
      </c>
      <c r="R636" s="385">
        <f>R637</f>
        <v>0</v>
      </c>
      <c r="S636" s="808"/>
    </row>
    <row r="637" spans="1:19" ht="15" customHeight="1">
      <c r="A637" s="805"/>
      <c r="B637" s="838"/>
      <c r="C637" s="345" t="s">
        <v>1057</v>
      </c>
      <c r="D637" s="596"/>
      <c r="E637" s="827"/>
      <c r="F637" s="827"/>
      <c r="G637" s="862"/>
      <c r="H637" s="389" t="s">
        <v>1</v>
      </c>
      <c r="I637" s="389" t="s">
        <v>4</v>
      </c>
      <c r="J637" s="378" t="s">
        <v>1060</v>
      </c>
      <c r="K637" s="389" t="s">
        <v>8</v>
      </c>
      <c r="L637" s="389"/>
      <c r="M637" s="390"/>
      <c r="N637" s="390"/>
      <c r="O637" s="390">
        <v>534000</v>
      </c>
      <c r="P637" s="385"/>
      <c r="Q637" s="385"/>
      <c r="R637" s="385"/>
      <c r="S637" s="808"/>
    </row>
    <row r="638" spans="1:19" ht="15" customHeight="1">
      <c r="A638" s="805"/>
      <c r="B638" s="837" t="s">
        <v>1252</v>
      </c>
      <c r="C638" s="346" t="s">
        <v>787</v>
      </c>
      <c r="D638" s="595" t="s">
        <v>1253</v>
      </c>
      <c r="E638" s="812" t="s">
        <v>182</v>
      </c>
      <c r="F638" s="820">
        <v>43831</v>
      </c>
      <c r="G638" s="820" t="s">
        <v>22</v>
      </c>
      <c r="H638" s="387" t="s">
        <v>1</v>
      </c>
      <c r="I638" s="378" t="s">
        <v>562</v>
      </c>
      <c r="J638" s="378" t="s">
        <v>788</v>
      </c>
      <c r="K638" s="378" t="s">
        <v>87</v>
      </c>
      <c r="L638" s="378"/>
      <c r="M638" s="385">
        <f>SUM(M639:M645)</f>
        <v>28417200</v>
      </c>
      <c r="N638" s="385">
        <f>SUM(N639:N645)</f>
        <v>27678236.779999997</v>
      </c>
      <c r="O638" s="385">
        <f>SUM(O639:O645)</f>
        <v>29770900</v>
      </c>
      <c r="P638" s="385">
        <f>SUM(P639:P645)</f>
        <v>29917400</v>
      </c>
      <c r="Q638" s="385">
        <f>SUM(Q639:Q645)</f>
        <v>30351400</v>
      </c>
      <c r="R638" s="385">
        <f>SUM(R639:R645)</f>
        <v>30023800</v>
      </c>
      <c r="S638" s="1112"/>
    </row>
    <row r="639" spans="1:19" ht="15" customHeight="1">
      <c r="A639" s="805"/>
      <c r="B639" s="840"/>
      <c r="C639" s="136" t="s">
        <v>765</v>
      </c>
      <c r="D639" s="597"/>
      <c r="E639" s="822"/>
      <c r="F639" s="836"/>
      <c r="G639" s="836"/>
      <c r="H639" s="382" t="s">
        <v>1</v>
      </c>
      <c r="I639" s="382" t="s">
        <v>562</v>
      </c>
      <c r="J639" s="285" t="s">
        <v>788</v>
      </c>
      <c r="K639" s="382" t="s">
        <v>28</v>
      </c>
      <c r="L639" s="382"/>
      <c r="M639" s="396">
        <v>2339391.67</v>
      </c>
      <c r="N639" s="315">
        <v>2339391.67</v>
      </c>
      <c r="O639" s="396">
        <v>2310000</v>
      </c>
      <c r="P639" s="396">
        <v>2521600</v>
      </c>
      <c r="Q639" s="396">
        <v>2521600</v>
      </c>
      <c r="R639" s="396">
        <v>2521600</v>
      </c>
      <c r="S639" s="195" t="s">
        <v>341</v>
      </c>
    </row>
    <row r="640" spans="1:19" ht="56.25">
      <c r="A640" s="805"/>
      <c r="B640" s="840"/>
      <c r="C640" s="226" t="s">
        <v>789</v>
      </c>
      <c r="D640" s="597"/>
      <c r="E640" s="822"/>
      <c r="F640" s="836"/>
      <c r="G640" s="836"/>
      <c r="H640" s="382" t="s">
        <v>1</v>
      </c>
      <c r="I640" s="382" t="s">
        <v>562</v>
      </c>
      <c r="J640" s="285" t="s">
        <v>788</v>
      </c>
      <c r="K640" s="195" t="s">
        <v>50</v>
      </c>
      <c r="L640" s="195"/>
      <c r="M640" s="397">
        <v>692250.33</v>
      </c>
      <c r="N640" s="398">
        <v>691654.03</v>
      </c>
      <c r="O640" s="397">
        <v>700000</v>
      </c>
      <c r="P640" s="397">
        <v>761600</v>
      </c>
      <c r="Q640" s="397">
        <v>761600</v>
      </c>
      <c r="R640" s="397">
        <v>761600</v>
      </c>
      <c r="S640" s="195" t="s">
        <v>341</v>
      </c>
    </row>
    <row r="641" spans="1:19" ht="33.75">
      <c r="A641" s="805"/>
      <c r="B641" s="840"/>
      <c r="C641" s="166" t="s">
        <v>767</v>
      </c>
      <c r="D641" s="597"/>
      <c r="E641" s="822"/>
      <c r="F641" s="836"/>
      <c r="G641" s="836"/>
      <c r="H641" s="195" t="s">
        <v>1</v>
      </c>
      <c r="I641" s="195" t="s">
        <v>562</v>
      </c>
      <c r="J641" s="285" t="s">
        <v>788</v>
      </c>
      <c r="K641" s="195" t="s">
        <v>33</v>
      </c>
      <c r="L641" s="195"/>
      <c r="M641" s="399">
        <v>244338</v>
      </c>
      <c r="N641" s="399">
        <v>242048</v>
      </c>
      <c r="O641" s="399">
        <v>280000</v>
      </c>
      <c r="P641" s="399">
        <v>362000</v>
      </c>
      <c r="Q641" s="399">
        <v>362000</v>
      </c>
      <c r="R641" s="399">
        <v>362000</v>
      </c>
      <c r="S641" s="841">
        <v>3</v>
      </c>
    </row>
    <row r="642" spans="1:19" ht="22.5">
      <c r="A642" s="805"/>
      <c r="B642" s="840"/>
      <c r="C642" s="166" t="s">
        <v>790</v>
      </c>
      <c r="D642" s="597"/>
      <c r="E642" s="822"/>
      <c r="F642" s="836"/>
      <c r="G642" s="836"/>
      <c r="H642" s="195" t="s">
        <v>1</v>
      </c>
      <c r="I642" s="195" t="s">
        <v>562</v>
      </c>
      <c r="J642" s="285" t="s">
        <v>788</v>
      </c>
      <c r="K642" s="195" t="s">
        <v>663</v>
      </c>
      <c r="L642" s="195"/>
      <c r="M642" s="399">
        <v>47520</v>
      </c>
      <c r="N642" s="399">
        <v>47516.66</v>
      </c>
      <c r="O642" s="399"/>
      <c r="P642" s="399"/>
      <c r="Q642" s="399"/>
      <c r="R642" s="399"/>
      <c r="S642" s="841"/>
    </row>
    <row r="643" spans="1:19" ht="33.75">
      <c r="A643" s="805"/>
      <c r="B643" s="840"/>
      <c r="C643" s="166" t="s">
        <v>760</v>
      </c>
      <c r="D643" s="597"/>
      <c r="E643" s="822"/>
      <c r="F643" s="836"/>
      <c r="G643" s="836"/>
      <c r="H643" s="382" t="s">
        <v>1</v>
      </c>
      <c r="I643" s="382" t="s">
        <v>562</v>
      </c>
      <c r="J643" s="285" t="s">
        <v>788</v>
      </c>
      <c r="K643" s="382" t="s">
        <v>12</v>
      </c>
      <c r="L643" s="382"/>
      <c r="M643" s="384">
        <v>24539100</v>
      </c>
      <c r="N643" s="384">
        <v>23803181.22</v>
      </c>
      <c r="O643" s="384">
        <v>25619100</v>
      </c>
      <c r="P643" s="384">
        <v>16977400</v>
      </c>
      <c r="Q643" s="384">
        <f>16977400+441000-7000</f>
        <v>17411400</v>
      </c>
      <c r="R643" s="384">
        <f>16977400+106400</f>
        <v>17083800</v>
      </c>
      <c r="S643" s="817">
        <v>3</v>
      </c>
    </row>
    <row r="644" spans="1:19" ht="11.25">
      <c r="A644" s="805"/>
      <c r="B644" s="840"/>
      <c r="C644" s="166" t="s">
        <v>1238</v>
      </c>
      <c r="D644" s="597"/>
      <c r="E644" s="822"/>
      <c r="F644" s="836"/>
      <c r="G644" s="836"/>
      <c r="H644" s="382" t="s">
        <v>1</v>
      </c>
      <c r="I644" s="382" t="s">
        <v>562</v>
      </c>
      <c r="J644" s="285" t="s">
        <v>788</v>
      </c>
      <c r="K644" s="382" t="s">
        <v>1182</v>
      </c>
      <c r="L644" s="382"/>
      <c r="M644" s="384"/>
      <c r="N644" s="384"/>
      <c r="O644" s="384"/>
      <c r="P644" s="384">
        <v>8579800</v>
      </c>
      <c r="Q644" s="384">
        <v>8579800</v>
      </c>
      <c r="R644" s="384">
        <v>8579800</v>
      </c>
      <c r="S644" s="817">
        <v>3</v>
      </c>
    </row>
    <row r="645" spans="1:19" ht="11.25">
      <c r="A645" s="805"/>
      <c r="B645" s="838"/>
      <c r="C645" s="166" t="s">
        <v>109</v>
      </c>
      <c r="D645" s="596"/>
      <c r="E645" s="827"/>
      <c r="F645" s="839"/>
      <c r="G645" s="839"/>
      <c r="H645" s="382" t="s">
        <v>1</v>
      </c>
      <c r="I645" s="382" t="s">
        <v>562</v>
      </c>
      <c r="J645" s="285" t="s">
        <v>788</v>
      </c>
      <c r="K645" s="382" t="s">
        <v>392</v>
      </c>
      <c r="L645" s="382"/>
      <c r="M645" s="384">
        <v>554600</v>
      </c>
      <c r="N645" s="384">
        <v>554445.2</v>
      </c>
      <c r="O645" s="384">
        <v>861800</v>
      </c>
      <c r="P645" s="384">
        <v>715000</v>
      </c>
      <c r="Q645" s="384">
        <v>715000</v>
      </c>
      <c r="R645" s="384">
        <v>715000</v>
      </c>
      <c r="S645" s="817">
        <v>3</v>
      </c>
    </row>
    <row r="646" spans="1:19" ht="52.5">
      <c r="A646" s="805"/>
      <c r="B646" s="830" t="s">
        <v>1254</v>
      </c>
      <c r="C646" s="346" t="s">
        <v>1062</v>
      </c>
      <c r="D646" s="812" t="s">
        <v>1034</v>
      </c>
      <c r="E646" s="812" t="s">
        <v>182</v>
      </c>
      <c r="F646" s="820">
        <v>43831</v>
      </c>
      <c r="G646" s="820" t="s">
        <v>22</v>
      </c>
      <c r="H646" s="387" t="s">
        <v>1</v>
      </c>
      <c r="I646" s="387" t="s">
        <v>562</v>
      </c>
      <c r="J646" s="387" t="s">
        <v>791</v>
      </c>
      <c r="K646" s="387" t="s">
        <v>87</v>
      </c>
      <c r="L646" s="387"/>
      <c r="M646" s="381">
        <f>M647</f>
        <v>33927200</v>
      </c>
      <c r="N646" s="381">
        <f>N647</f>
        <v>33927200</v>
      </c>
      <c r="O646" s="381">
        <f>O647</f>
        <v>37151300</v>
      </c>
      <c r="P646" s="381">
        <f>P647</f>
        <v>37438300</v>
      </c>
      <c r="Q646" s="381">
        <f>Q647</f>
        <v>37438300</v>
      </c>
      <c r="R646" s="381">
        <f>R647</f>
        <v>37438300</v>
      </c>
      <c r="S646" s="817"/>
    </row>
    <row r="647" spans="1:19" ht="78.75">
      <c r="A647" s="805"/>
      <c r="B647" s="832"/>
      <c r="C647" s="347" t="s">
        <v>770</v>
      </c>
      <c r="D647" s="596"/>
      <c r="E647" s="827"/>
      <c r="F647" s="839"/>
      <c r="G647" s="839"/>
      <c r="H647" s="285" t="s">
        <v>1</v>
      </c>
      <c r="I647" s="285" t="s">
        <v>562</v>
      </c>
      <c r="J647" s="285" t="s">
        <v>791</v>
      </c>
      <c r="K647" s="285" t="s">
        <v>9</v>
      </c>
      <c r="L647" s="285"/>
      <c r="M647" s="384">
        <v>33927200</v>
      </c>
      <c r="N647" s="384">
        <v>33927200</v>
      </c>
      <c r="O647" s="384">
        <v>37151300</v>
      </c>
      <c r="P647" s="384">
        <v>37438300</v>
      </c>
      <c r="Q647" s="384">
        <v>37438300</v>
      </c>
      <c r="R647" s="384">
        <v>37438300</v>
      </c>
      <c r="S647" s="808">
        <v>3</v>
      </c>
    </row>
    <row r="648" spans="1:19" ht="52.5">
      <c r="A648" s="805"/>
      <c r="B648" s="837" t="s">
        <v>1255</v>
      </c>
      <c r="C648" s="346" t="s">
        <v>1062</v>
      </c>
      <c r="D648" s="812" t="s">
        <v>1035</v>
      </c>
      <c r="E648" s="812" t="s">
        <v>182</v>
      </c>
      <c r="F648" s="820">
        <v>43831</v>
      </c>
      <c r="G648" s="820" t="s">
        <v>22</v>
      </c>
      <c r="H648" s="387" t="s">
        <v>1</v>
      </c>
      <c r="I648" s="387" t="s">
        <v>562</v>
      </c>
      <c r="J648" s="387" t="s">
        <v>791</v>
      </c>
      <c r="K648" s="387" t="s">
        <v>87</v>
      </c>
      <c r="L648" s="387"/>
      <c r="M648" s="381">
        <f>M649</f>
        <v>1585600</v>
      </c>
      <c r="N648" s="381">
        <f>N649</f>
        <v>1585599.07</v>
      </c>
      <c r="O648" s="381">
        <f>O649</f>
        <v>13899300</v>
      </c>
      <c r="P648" s="381">
        <f>P649</f>
        <v>0</v>
      </c>
      <c r="Q648" s="381">
        <f>Q649</f>
        <v>0</v>
      </c>
      <c r="R648" s="381">
        <f>R649</f>
        <v>0</v>
      </c>
      <c r="S648" s="817"/>
    </row>
    <row r="649" spans="1:19" ht="22.5">
      <c r="A649" s="805"/>
      <c r="B649" s="838"/>
      <c r="C649" s="166" t="s">
        <v>771</v>
      </c>
      <c r="D649" s="827"/>
      <c r="E649" s="827"/>
      <c r="F649" s="839"/>
      <c r="G649" s="839"/>
      <c r="H649" s="359" t="s">
        <v>1</v>
      </c>
      <c r="I649" s="359" t="s">
        <v>562</v>
      </c>
      <c r="J649" s="285" t="s">
        <v>791</v>
      </c>
      <c r="K649" s="359" t="s">
        <v>8</v>
      </c>
      <c r="L649" s="359"/>
      <c r="M649" s="390">
        <v>1585600</v>
      </c>
      <c r="N649" s="390">
        <v>1585599.07</v>
      </c>
      <c r="O649" s="390">
        <v>13899300</v>
      </c>
      <c r="P649" s="390"/>
      <c r="Q649" s="390"/>
      <c r="R649" s="390"/>
      <c r="S649" s="808">
        <v>3</v>
      </c>
    </row>
    <row r="650" spans="1:19" ht="94.5">
      <c r="A650" s="805"/>
      <c r="B650" s="837" t="s">
        <v>1256</v>
      </c>
      <c r="C650" s="346" t="s">
        <v>792</v>
      </c>
      <c r="D650" s="842" t="s">
        <v>1257</v>
      </c>
      <c r="E650" s="812" t="s">
        <v>182</v>
      </c>
      <c r="F650" s="820">
        <v>41367</v>
      </c>
      <c r="G650" s="820" t="s">
        <v>22</v>
      </c>
      <c r="H650" s="387" t="s">
        <v>1</v>
      </c>
      <c r="I650" s="387" t="s">
        <v>562</v>
      </c>
      <c r="J650" s="387" t="s">
        <v>793</v>
      </c>
      <c r="K650" s="387" t="s">
        <v>87</v>
      </c>
      <c r="L650" s="387"/>
      <c r="M650" s="381">
        <f aca="true" t="shared" si="92" ref="M650:R650">M651</f>
        <v>535000</v>
      </c>
      <c r="N650" s="381">
        <f>N651</f>
        <v>534752</v>
      </c>
      <c r="O650" s="381">
        <f t="shared" si="92"/>
        <v>545000</v>
      </c>
      <c r="P650" s="381">
        <f t="shared" si="92"/>
        <v>565000</v>
      </c>
      <c r="Q650" s="381">
        <f t="shared" si="92"/>
        <v>565000</v>
      </c>
      <c r="R650" s="381">
        <f t="shared" si="92"/>
        <v>565000</v>
      </c>
      <c r="S650" s="866"/>
    </row>
    <row r="651" spans="1:19" ht="45">
      <c r="A651" s="805"/>
      <c r="B651" s="644"/>
      <c r="C651" s="186" t="s">
        <v>794</v>
      </c>
      <c r="D651" s="596"/>
      <c r="E651" s="827"/>
      <c r="F651" s="839"/>
      <c r="G651" s="839"/>
      <c r="H651" s="382" t="s">
        <v>1</v>
      </c>
      <c r="I651" s="382" t="s">
        <v>562</v>
      </c>
      <c r="J651" s="389" t="s">
        <v>793</v>
      </c>
      <c r="K651" s="382" t="s">
        <v>13</v>
      </c>
      <c r="L651" s="382"/>
      <c r="M651" s="384">
        <v>535000</v>
      </c>
      <c r="N651" s="384">
        <v>534752</v>
      </c>
      <c r="O651" s="384">
        <v>545000</v>
      </c>
      <c r="P651" s="384">
        <v>565000</v>
      </c>
      <c r="Q651" s="384">
        <v>565000</v>
      </c>
      <c r="R651" s="384">
        <v>565000</v>
      </c>
      <c r="S651" s="817">
        <v>3</v>
      </c>
    </row>
    <row r="652" spans="1:19" ht="136.5">
      <c r="A652" s="805"/>
      <c r="B652" s="837" t="s">
        <v>1258</v>
      </c>
      <c r="C652" s="348" t="s">
        <v>795</v>
      </c>
      <c r="D652" s="812" t="s">
        <v>1036</v>
      </c>
      <c r="E652" s="812" t="s">
        <v>182</v>
      </c>
      <c r="F652" s="820">
        <v>43894</v>
      </c>
      <c r="G652" s="820" t="s">
        <v>22</v>
      </c>
      <c r="H652" s="387" t="s">
        <v>1</v>
      </c>
      <c r="I652" s="387" t="s">
        <v>562</v>
      </c>
      <c r="J652" s="387" t="s">
        <v>796</v>
      </c>
      <c r="K652" s="387" t="s">
        <v>87</v>
      </c>
      <c r="L652" s="387"/>
      <c r="M652" s="381">
        <f>M653+M654+M655+M661</f>
        <v>202538800</v>
      </c>
      <c r="N652" s="381">
        <f>N653+N654+N655+N661</f>
        <v>202538800</v>
      </c>
      <c r="O652" s="381"/>
      <c r="P652" s="381"/>
      <c r="Q652" s="381"/>
      <c r="R652" s="381"/>
      <c r="S652" s="381"/>
    </row>
    <row r="653" spans="1:19" ht="11.25">
      <c r="A653" s="805"/>
      <c r="B653" s="843"/>
      <c r="C653" s="166" t="s">
        <v>300</v>
      </c>
      <c r="D653" s="822"/>
      <c r="E653" s="822"/>
      <c r="F653" s="836"/>
      <c r="G653" s="836"/>
      <c r="H653" s="285" t="s">
        <v>1</v>
      </c>
      <c r="I653" s="285" t="s">
        <v>562</v>
      </c>
      <c r="J653" s="285" t="s">
        <v>796</v>
      </c>
      <c r="K653" s="285" t="s">
        <v>28</v>
      </c>
      <c r="L653" s="285"/>
      <c r="M653" s="384">
        <v>48090193.13</v>
      </c>
      <c r="N653" s="384">
        <v>48090193.13</v>
      </c>
      <c r="O653" s="384"/>
      <c r="P653" s="384"/>
      <c r="Q653" s="384"/>
      <c r="R653" s="384"/>
      <c r="S653" s="817">
        <v>3</v>
      </c>
    </row>
    <row r="654" spans="1:19" ht="56.25">
      <c r="A654" s="805"/>
      <c r="B654" s="843"/>
      <c r="C654" s="166" t="s">
        <v>766</v>
      </c>
      <c r="D654" s="822"/>
      <c r="E654" s="822"/>
      <c r="F654" s="836"/>
      <c r="G654" s="836"/>
      <c r="H654" s="285" t="s">
        <v>1</v>
      </c>
      <c r="I654" s="285" t="s">
        <v>562</v>
      </c>
      <c r="J654" s="285" t="s">
        <v>796</v>
      </c>
      <c r="K654" s="285" t="s">
        <v>50</v>
      </c>
      <c r="L654" s="285"/>
      <c r="M654" s="384">
        <v>14446606.87</v>
      </c>
      <c r="N654" s="384">
        <v>14446606.87</v>
      </c>
      <c r="O654" s="384"/>
      <c r="P654" s="384"/>
      <c r="Q654" s="384"/>
      <c r="R654" s="384"/>
      <c r="S654" s="817">
        <v>3</v>
      </c>
    </row>
    <row r="655" spans="1:19" ht="33.75">
      <c r="A655" s="805"/>
      <c r="B655" s="844"/>
      <c r="C655" s="166" t="s">
        <v>760</v>
      </c>
      <c r="D655" s="822"/>
      <c r="E655" s="822"/>
      <c r="F655" s="836"/>
      <c r="G655" s="836"/>
      <c r="H655" s="285" t="s">
        <v>1</v>
      </c>
      <c r="I655" s="285" t="s">
        <v>562</v>
      </c>
      <c r="J655" s="285" t="s">
        <v>796</v>
      </c>
      <c r="K655" s="285" t="s">
        <v>12</v>
      </c>
      <c r="L655" s="285"/>
      <c r="M655" s="384">
        <v>2807000</v>
      </c>
      <c r="N655" s="384">
        <v>2807000</v>
      </c>
      <c r="O655" s="384"/>
      <c r="P655" s="384"/>
      <c r="Q655" s="384"/>
      <c r="R655" s="384"/>
      <c r="S655" s="817">
        <v>3</v>
      </c>
    </row>
    <row r="656" spans="1:19" ht="136.5">
      <c r="A656" s="805"/>
      <c r="B656" s="837" t="s">
        <v>1259</v>
      </c>
      <c r="C656" s="343" t="s">
        <v>795</v>
      </c>
      <c r="D656" s="822"/>
      <c r="E656" s="822"/>
      <c r="F656" s="836"/>
      <c r="G656" s="836"/>
      <c r="H656" s="387" t="s">
        <v>1</v>
      </c>
      <c r="I656" s="387" t="s">
        <v>562</v>
      </c>
      <c r="J656" s="387" t="s">
        <v>1063</v>
      </c>
      <c r="K656" s="387" t="s">
        <v>87</v>
      </c>
      <c r="L656" s="387"/>
      <c r="M656" s="381"/>
      <c r="N656" s="381"/>
      <c r="O656" s="381">
        <f>O657+O658+O659+O663</f>
        <v>203340000</v>
      </c>
      <c r="P656" s="381">
        <f>P657+P658+P659+P663</f>
        <v>194958050</v>
      </c>
      <c r="Q656" s="381">
        <f>Q657+Q658+Q659+Q663</f>
        <v>194958050</v>
      </c>
      <c r="R656" s="381">
        <f>R657+R658+R659+R663</f>
        <v>194958050</v>
      </c>
      <c r="S656" s="866"/>
    </row>
    <row r="657" spans="1:19" ht="11.25">
      <c r="A657" s="805"/>
      <c r="B657" s="840"/>
      <c r="C657" s="166" t="s">
        <v>300</v>
      </c>
      <c r="D657" s="822"/>
      <c r="E657" s="822"/>
      <c r="F657" s="836"/>
      <c r="G657" s="836"/>
      <c r="H657" s="285" t="s">
        <v>1</v>
      </c>
      <c r="I657" s="285" t="s">
        <v>562</v>
      </c>
      <c r="J657" s="285" t="s">
        <v>1063</v>
      </c>
      <c r="K657" s="285" t="s">
        <v>28</v>
      </c>
      <c r="L657" s="285"/>
      <c r="M657" s="384"/>
      <c r="N657" s="384"/>
      <c r="O657" s="384">
        <v>49482700</v>
      </c>
      <c r="P657" s="384">
        <v>47937350</v>
      </c>
      <c r="Q657" s="384">
        <v>47937350</v>
      </c>
      <c r="R657" s="384">
        <v>47937350</v>
      </c>
      <c r="S657" s="817">
        <v>3</v>
      </c>
    </row>
    <row r="658" spans="1:19" ht="56.25">
      <c r="A658" s="805"/>
      <c r="B658" s="840"/>
      <c r="C658" s="166" t="s">
        <v>766</v>
      </c>
      <c r="D658" s="822"/>
      <c r="E658" s="822"/>
      <c r="F658" s="836"/>
      <c r="G658" s="836"/>
      <c r="H658" s="285" t="s">
        <v>1</v>
      </c>
      <c r="I658" s="285" t="s">
        <v>562</v>
      </c>
      <c r="J658" s="285" t="s">
        <v>1063</v>
      </c>
      <c r="K658" s="285" t="s">
        <v>50</v>
      </c>
      <c r="L658" s="285"/>
      <c r="M658" s="384"/>
      <c r="N658" s="384"/>
      <c r="O658" s="384">
        <v>14953200</v>
      </c>
      <c r="P658" s="384">
        <v>14274900</v>
      </c>
      <c r="Q658" s="384">
        <v>14274900</v>
      </c>
      <c r="R658" s="384">
        <v>14274900</v>
      </c>
      <c r="S658" s="817">
        <v>3</v>
      </c>
    </row>
    <row r="659" spans="1:19" ht="33.75">
      <c r="A659" s="805"/>
      <c r="B659" s="838"/>
      <c r="C659" s="166" t="s">
        <v>760</v>
      </c>
      <c r="D659" s="822"/>
      <c r="E659" s="822"/>
      <c r="F659" s="836"/>
      <c r="G659" s="836"/>
      <c r="H659" s="285" t="s">
        <v>1</v>
      </c>
      <c r="I659" s="285" t="s">
        <v>562</v>
      </c>
      <c r="J659" s="285" t="s">
        <v>1063</v>
      </c>
      <c r="K659" s="285" t="s">
        <v>12</v>
      </c>
      <c r="L659" s="285"/>
      <c r="M659" s="384"/>
      <c r="N659" s="384"/>
      <c r="O659" s="384">
        <v>1616100</v>
      </c>
      <c r="P659" s="384">
        <v>1624000</v>
      </c>
      <c r="Q659" s="384">
        <v>1624000</v>
      </c>
      <c r="R659" s="384">
        <v>1624000</v>
      </c>
      <c r="S659" s="817">
        <v>3</v>
      </c>
    </row>
    <row r="660" spans="1:19" ht="136.5">
      <c r="A660" s="805"/>
      <c r="B660" s="837" t="s">
        <v>1260</v>
      </c>
      <c r="C660" s="348" t="s">
        <v>795</v>
      </c>
      <c r="D660" s="822"/>
      <c r="E660" s="822"/>
      <c r="F660" s="836"/>
      <c r="G660" s="836"/>
      <c r="H660" s="387" t="s">
        <v>1</v>
      </c>
      <c r="I660" s="387" t="s">
        <v>562</v>
      </c>
      <c r="J660" s="387" t="s">
        <v>796</v>
      </c>
      <c r="K660" s="387" t="s">
        <v>9</v>
      </c>
      <c r="L660" s="387"/>
      <c r="M660" s="381">
        <v>137195000</v>
      </c>
      <c r="N660" s="381">
        <v>137195000</v>
      </c>
      <c r="O660" s="381"/>
      <c r="P660" s="381"/>
      <c r="Q660" s="381"/>
      <c r="R660" s="381"/>
      <c r="S660" s="845">
        <v>3</v>
      </c>
    </row>
    <row r="661" spans="1:19" ht="56.25">
      <c r="A661" s="805"/>
      <c r="B661" s="844"/>
      <c r="C661" s="166" t="s">
        <v>797</v>
      </c>
      <c r="D661" s="822"/>
      <c r="E661" s="822"/>
      <c r="F661" s="836"/>
      <c r="G661" s="836"/>
      <c r="H661" s="285" t="s">
        <v>1</v>
      </c>
      <c r="I661" s="285" t="s">
        <v>562</v>
      </c>
      <c r="J661" s="285" t="s">
        <v>796</v>
      </c>
      <c r="K661" s="285" t="s">
        <v>9</v>
      </c>
      <c r="L661" s="285"/>
      <c r="M661" s="384">
        <v>137195000</v>
      </c>
      <c r="N661" s="384">
        <v>137195000</v>
      </c>
      <c r="O661" s="384"/>
      <c r="P661" s="384"/>
      <c r="Q661" s="384"/>
      <c r="R661" s="384"/>
      <c r="S661" s="808"/>
    </row>
    <row r="662" spans="1:19" ht="136.5">
      <c r="A662" s="805"/>
      <c r="B662" s="837" t="s">
        <v>1261</v>
      </c>
      <c r="C662" s="343" t="s">
        <v>795</v>
      </c>
      <c r="D662" s="822"/>
      <c r="E662" s="822"/>
      <c r="F662" s="836"/>
      <c r="G662" s="836"/>
      <c r="H662" s="387" t="s">
        <v>1</v>
      </c>
      <c r="I662" s="387" t="s">
        <v>562</v>
      </c>
      <c r="J662" s="387" t="s">
        <v>1063</v>
      </c>
      <c r="K662" s="387" t="s">
        <v>87</v>
      </c>
      <c r="L662" s="285"/>
      <c r="M662" s="384"/>
      <c r="N662" s="384"/>
      <c r="O662" s="381">
        <f>O663</f>
        <v>137288000</v>
      </c>
      <c r="P662" s="381">
        <f>P663</f>
        <v>131121800</v>
      </c>
      <c r="Q662" s="381">
        <f>Q663</f>
        <v>131121800</v>
      </c>
      <c r="R662" s="381">
        <f>R663</f>
        <v>131121800</v>
      </c>
      <c r="S662" s="808"/>
    </row>
    <row r="663" spans="1:19" ht="56.25">
      <c r="A663" s="805"/>
      <c r="B663" s="838"/>
      <c r="C663" s="166" t="s">
        <v>797</v>
      </c>
      <c r="D663" s="827"/>
      <c r="E663" s="827"/>
      <c r="F663" s="839"/>
      <c r="G663" s="839"/>
      <c r="H663" s="285" t="s">
        <v>1</v>
      </c>
      <c r="I663" s="285" t="s">
        <v>562</v>
      </c>
      <c r="J663" s="285" t="s">
        <v>1063</v>
      </c>
      <c r="K663" s="285" t="s">
        <v>9</v>
      </c>
      <c r="L663" s="285"/>
      <c r="M663" s="384"/>
      <c r="N663" s="384"/>
      <c r="O663" s="384">
        <v>137288000</v>
      </c>
      <c r="P663" s="384">
        <v>131121800</v>
      </c>
      <c r="Q663" s="384">
        <v>131121800</v>
      </c>
      <c r="R663" s="384">
        <v>131121800</v>
      </c>
      <c r="S663" s="808"/>
    </row>
    <row r="664" spans="1:19" ht="73.5">
      <c r="A664" s="805"/>
      <c r="B664" s="837" t="s">
        <v>1262</v>
      </c>
      <c r="C664" s="346" t="s">
        <v>1064</v>
      </c>
      <c r="D664" s="812" t="s">
        <v>1263</v>
      </c>
      <c r="E664" s="812" t="s">
        <v>182</v>
      </c>
      <c r="F664" s="820">
        <v>43831</v>
      </c>
      <c r="G664" s="820" t="s">
        <v>22</v>
      </c>
      <c r="H664" s="378" t="s">
        <v>1</v>
      </c>
      <c r="I664" s="378" t="s">
        <v>562</v>
      </c>
      <c r="J664" s="378" t="s">
        <v>1065</v>
      </c>
      <c r="K664" s="378" t="s">
        <v>87</v>
      </c>
      <c r="L664" s="378"/>
      <c r="M664" s="385"/>
      <c r="N664" s="385"/>
      <c r="O664" s="385">
        <f>O665</f>
        <v>1770760</v>
      </c>
      <c r="P664" s="385">
        <f>P665</f>
        <v>5312180</v>
      </c>
      <c r="Q664" s="385">
        <f>Q665</f>
        <v>5312180</v>
      </c>
      <c r="R664" s="385">
        <f>R665</f>
        <v>5312180</v>
      </c>
      <c r="S664" s="845"/>
    </row>
    <row r="665" spans="1:19" ht="90">
      <c r="A665" s="805"/>
      <c r="B665" s="838"/>
      <c r="C665" s="166" t="s">
        <v>763</v>
      </c>
      <c r="D665" s="822"/>
      <c r="E665" s="822"/>
      <c r="F665" s="836"/>
      <c r="G665" s="836"/>
      <c r="H665" s="389" t="s">
        <v>1</v>
      </c>
      <c r="I665" s="389" t="s">
        <v>562</v>
      </c>
      <c r="J665" s="389" t="s">
        <v>1065</v>
      </c>
      <c r="K665" s="389" t="s">
        <v>764</v>
      </c>
      <c r="L665" s="389"/>
      <c r="M665" s="390"/>
      <c r="N665" s="390"/>
      <c r="O665" s="390">
        <v>1770760</v>
      </c>
      <c r="P665" s="390">
        <v>5312180</v>
      </c>
      <c r="Q665" s="390">
        <v>5312180</v>
      </c>
      <c r="R665" s="390">
        <v>5312180</v>
      </c>
      <c r="S665" s="808">
        <v>3</v>
      </c>
    </row>
    <row r="666" spans="1:19" ht="73.5">
      <c r="A666" s="805"/>
      <c r="B666" s="840" t="s">
        <v>1264</v>
      </c>
      <c r="C666" s="346" t="s">
        <v>1064</v>
      </c>
      <c r="D666" s="822"/>
      <c r="E666" s="822"/>
      <c r="F666" s="836"/>
      <c r="G666" s="836"/>
      <c r="H666" s="378" t="s">
        <v>1</v>
      </c>
      <c r="I666" s="378" t="s">
        <v>562</v>
      </c>
      <c r="J666" s="378" t="s">
        <v>1065</v>
      </c>
      <c r="K666" s="378" t="s">
        <v>87</v>
      </c>
      <c r="L666" s="378"/>
      <c r="M666" s="385"/>
      <c r="N666" s="385"/>
      <c r="O666" s="385">
        <f>O667</f>
        <v>3671640</v>
      </c>
      <c r="P666" s="385">
        <f>P667</f>
        <v>11014920</v>
      </c>
      <c r="Q666" s="385">
        <f>Q667</f>
        <v>11014920</v>
      </c>
      <c r="R666" s="385">
        <f>R667</f>
        <v>11014920</v>
      </c>
      <c r="S666" s="845"/>
    </row>
    <row r="667" spans="1:19" ht="33.75">
      <c r="A667" s="805"/>
      <c r="B667" s="838"/>
      <c r="C667" s="166" t="s">
        <v>1066</v>
      </c>
      <c r="D667" s="827"/>
      <c r="E667" s="827"/>
      <c r="F667" s="839"/>
      <c r="G667" s="839"/>
      <c r="H667" s="389" t="s">
        <v>1</v>
      </c>
      <c r="I667" s="389" t="s">
        <v>562</v>
      </c>
      <c r="J667" s="389" t="s">
        <v>1065</v>
      </c>
      <c r="K667" s="389" t="s">
        <v>9</v>
      </c>
      <c r="L667" s="389"/>
      <c r="M667" s="390"/>
      <c r="N667" s="390"/>
      <c r="O667" s="390">
        <v>3671640</v>
      </c>
      <c r="P667" s="390">
        <v>11014920</v>
      </c>
      <c r="Q667" s="390">
        <v>11014920</v>
      </c>
      <c r="R667" s="390">
        <v>11014920</v>
      </c>
      <c r="S667" s="808">
        <v>3</v>
      </c>
    </row>
    <row r="668" spans="1:19" ht="63">
      <c r="A668" s="805"/>
      <c r="B668" s="837" t="s">
        <v>1265</v>
      </c>
      <c r="C668" s="346" t="s">
        <v>1067</v>
      </c>
      <c r="D668" s="812" t="s">
        <v>1248</v>
      </c>
      <c r="E668" s="812" t="s">
        <v>182</v>
      </c>
      <c r="F668" s="820">
        <v>43831</v>
      </c>
      <c r="G668" s="820" t="s">
        <v>22</v>
      </c>
      <c r="H668" s="378" t="s">
        <v>1</v>
      </c>
      <c r="I668" s="378" t="s">
        <v>562</v>
      </c>
      <c r="J668" s="378" t="s">
        <v>1055</v>
      </c>
      <c r="K668" s="378" t="s">
        <v>87</v>
      </c>
      <c r="L668" s="378"/>
      <c r="M668" s="385"/>
      <c r="N668" s="385"/>
      <c r="O668" s="385">
        <f>O669</f>
        <v>1785300</v>
      </c>
      <c r="P668" s="385">
        <f>P669+P671</f>
        <v>0</v>
      </c>
      <c r="Q668" s="385">
        <f>Q669+Q671</f>
        <v>0</v>
      </c>
      <c r="R668" s="385">
        <f>R669+R671</f>
        <v>0</v>
      </c>
      <c r="S668" s="845"/>
    </row>
    <row r="669" spans="1:19" ht="45">
      <c r="A669" s="805"/>
      <c r="B669" s="838"/>
      <c r="C669" s="186" t="s">
        <v>754</v>
      </c>
      <c r="D669" s="822"/>
      <c r="E669" s="822"/>
      <c r="F669" s="836"/>
      <c r="G669" s="836"/>
      <c r="H669" s="389" t="s">
        <v>1</v>
      </c>
      <c r="I669" s="389" t="s">
        <v>562</v>
      </c>
      <c r="J669" s="389" t="s">
        <v>1055</v>
      </c>
      <c r="K669" s="389" t="s">
        <v>1068</v>
      </c>
      <c r="L669" s="389"/>
      <c r="M669" s="390"/>
      <c r="N669" s="390"/>
      <c r="O669" s="390">
        <v>1785300</v>
      </c>
      <c r="P669" s="390">
        <v>0</v>
      </c>
      <c r="Q669" s="390"/>
      <c r="R669" s="390"/>
      <c r="S669" s="808"/>
    </row>
    <row r="670" spans="1:19" ht="15" customHeight="1">
      <c r="A670" s="805"/>
      <c r="B670" s="840" t="s">
        <v>1266</v>
      </c>
      <c r="C670" s="346" t="s">
        <v>1067</v>
      </c>
      <c r="D670" s="822"/>
      <c r="E670" s="822"/>
      <c r="F670" s="836"/>
      <c r="G670" s="836"/>
      <c r="H670" s="378" t="s">
        <v>1</v>
      </c>
      <c r="I670" s="378" t="s">
        <v>562</v>
      </c>
      <c r="J670" s="378" t="s">
        <v>1055</v>
      </c>
      <c r="K670" s="378" t="s">
        <v>87</v>
      </c>
      <c r="L670" s="378"/>
      <c r="M670" s="385"/>
      <c r="N670" s="385"/>
      <c r="O670" s="385">
        <f>O671</f>
        <v>3908500</v>
      </c>
      <c r="P670" s="385">
        <f>P671</f>
        <v>0</v>
      </c>
      <c r="Q670" s="385">
        <f>Q671</f>
        <v>0</v>
      </c>
      <c r="R670" s="385">
        <f>R671</f>
        <v>0</v>
      </c>
      <c r="S670" s="808"/>
    </row>
    <row r="671" spans="1:19" ht="15" customHeight="1">
      <c r="A671" s="805"/>
      <c r="B671" s="838"/>
      <c r="C671" s="186" t="s">
        <v>779</v>
      </c>
      <c r="D671" s="822"/>
      <c r="E671" s="827"/>
      <c r="F671" s="839"/>
      <c r="G671" s="839"/>
      <c r="H671" s="389" t="s">
        <v>1</v>
      </c>
      <c r="I671" s="389" t="s">
        <v>562</v>
      </c>
      <c r="J671" s="389" t="s">
        <v>1055</v>
      </c>
      <c r="K671" s="389" t="s">
        <v>668</v>
      </c>
      <c r="L671" s="389"/>
      <c r="M671" s="390"/>
      <c r="N671" s="390"/>
      <c r="O671" s="390">
        <v>3908500</v>
      </c>
      <c r="P671" s="390">
        <v>0</v>
      </c>
      <c r="Q671" s="390"/>
      <c r="R671" s="390"/>
      <c r="S671" s="808"/>
    </row>
    <row r="672" spans="1:19" ht="15" customHeight="1">
      <c r="A672" s="805"/>
      <c r="B672" s="837" t="s">
        <v>1267</v>
      </c>
      <c r="C672" s="343" t="s">
        <v>1069</v>
      </c>
      <c r="D672" s="592"/>
      <c r="E672" s="812" t="s">
        <v>182</v>
      </c>
      <c r="F672" s="820">
        <v>43831</v>
      </c>
      <c r="G672" s="820" t="s">
        <v>22</v>
      </c>
      <c r="H672" s="378" t="s">
        <v>1</v>
      </c>
      <c r="I672" s="378" t="s">
        <v>562</v>
      </c>
      <c r="J672" s="378" t="s">
        <v>1060</v>
      </c>
      <c r="K672" s="378" t="s">
        <v>87</v>
      </c>
      <c r="L672" s="389"/>
      <c r="M672" s="390"/>
      <c r="N672" s="390"/>
      <c r="O672" s="385">
        <f>O673</f>
        <v>474500</v>
      </c>
      <c r="P672" s="385">
        <f>P673</f>
        <v>0</v>
      </c>
      <c r="Q672" s="385">
        <f>Q673</f>
        <v>0</v>
      </c>
      <c r="R672" s="385">
        <f>R673</f>
        <v>0</v>
      </c>
      <c r="S672" s="808"/>
    </row>
    <row r="673" spans="1:19" ht="15" customHeight="1">
      <c r="A673" s="805"/>
      <c r="B673" s="838"/>
      <c r="C673" s="166" t="s">
        <v>754</v>
      </c>
      <c r="D673" s="592"/>
      <c r="E673" s="822"/>
      <c r="F673" s="836"/>
      <c r="G673" s="836"/>
      <c r="H673" s="389" t="s">
        <v>1</v>
      </c>
      <c r="I673" s="389" t="s">
        <v>562</v>
      </c>
      <c r="J673" s="389" t="s">
        <v>1060</v>
      </c>
      <c r="K673" s="389" t="s">
        <v>1068</v>
      </c>
      <c r="L673" s="389"/>
      <c r="M673" s="390"/>
      <c r="N673" s="390"/>
      <c r="O673" s="390">
        <v>474500</v>
      </c>
      <c r="P673" s="390"/>
      <c r="Q673" s="390"/>
      <c r="R673" s="390"/>
      <c r="S673" s="808"/>
    </row>
    <row r="674" spans="1:19" ht="15" customHeight="1">
      <c r="A674" s="805"/>
      <c r="B674" s="840" t="s">
        <v>1268</v>
      </c>
      <c r="C674" s="343" t="s">
        <v>1069</v>
      </c>
      <c r="D674" s="592"/>
      <c r="E674" s="822"/>
      <c r="F674" s="836"/>
      <c r="G674" s="836"/>
      <c r="H674" s="378" t="s">
        <v>1</v>
      </c>
      <c r="I674" s="378" t="s">
        <v>562</v>
      </c>
      <c r="J674" s="378" t="s">
        <v>1060</v>
      </c>
      <c r="K674" s="378" t="s">
        <v>87</v>
      </c>
      <c r="L674" s="378"/>
      <c r="M674" s="385"/>
      <c r="N674" s="385"/>
      <c r="O674" s="385">
        <f>O675</f>
        <v>1039000</v>
      </c>
      <c r="P674" s="385">
        <f>P675</f>
        <v>0</v>
      </c>
      <c r="Q674" s="385">
        <f>Q675</f>
        <v>0</v>
      </c>
      <c r="R674" s="385">
        <f>R675</f>
        <v>0</v>
      </c>
      <c r="S674" s="845"/>
    </row>
    <row r="675" spans="1:19" ht="15" customHeight="1">
      <c r="A675" s="805"/>
      <c r="B675" s="838"/>
      <c r="C675" s="166" t="s">
        <v>779</v>
      </c>
      <c r="D675" s="593"/>
      <c r="E675" s="827"/>
      <c r="F675" s="839"/>
      <c r="G675" s="839"/>
      <c r="H675" s="389" t="s">
        <v>1</v>
      </c>
      <c r="I675" s="389" t="s">
        <v>562</v>
      </c>
      <c r="J675" s="389" t="s">
        <v>1060</v>
      </c>
      <c r="K675" s="389" t="s">
        <v>668</v>
      </c>
      <c r="L675" s="389"/>
      <c r="M675" s="390"/>
      <c r="N675" s="390"/>
      <c r="O675" s="390">
        <v>1039000</v>
      </c>
      <c r="P675" s="390"/>
      <c r="Q675" s="390"/>
      <c r="R675" s="390"/>
      <c r="S675" s="808">
        <v>3</v>
      </c>
    </row>
    <row r="676" spans="1:19" ht="15" customHeight="1">
      <c r="A676" s="805"/>
      <c r="B676" s="837" t="s">
        <v>1072</v>
      </c>
      <c r="C676" s="340" t="s">
        <v>798</v>
      </c>
      <c r="D676" s="846" t="s">
        <v>1070</v>
      </c>
      <c r="E676" s="595" t="s">
        <v>182</v>
      </c>
      <c r="F676" s="598">
        <v>43831</v>
      </c>
      <c r="G676" s="598" t="s">
        <v>22</v>
      </c>
      <c r="H676" s="379" t="s">
        <v>1</v>
      </c>
      <c r="I676" s="378" t="s">
        <v>562</v>
      </c>
      <c r="J676" s="378" t="s">
        <v>799</v>
      </c>
      <c r="K676" s="378" t="s">
        <v>87</v>
      </c>
      <c r="L676" s="378"/>
      <c r="M676" s="400">
        <f aca="true" t="shared" si="93" ref="M676:R676">M677</f>
        <v>2499000</v>
      </c>
      <c r="N676" s="400">
        <f t="shared" si="93"/>
        <v>2499000</v>
      </c>
      <c r="O676" s="400">
        <f t="shared" si="93"/>
        <v>3225600</v>
      </c>
      <c r="P676" s="400">
        <f t="shared" si="93"/>
        <v>2295400</v>
      </c>
      <c r="Q676" s="400">
        <f t="shared" si="93"/>
        <v>2295400</v>
      </c>
      <c r="R676" s="400">
        <f t="shared" si="93"/>
        <v>2295400</v>
      </c>
      <c r="S676" s="1111"/>
    </row>
    <row r="677" spans="1:19" ht="15" customHeight="1">
      <c r="A677" s="805"/>
      <c r="B677" s="838"/>
      <c r="C677" s="166" t="s">
        <v>760</v>
      </c>
      <c r="D677" s="847"/>
      <c r="E677" s="596"/>
      <c r="F677" s="599"/>
      <c r="G677" s="597"/>
      <c r="H677" s="285" t="s">
        <v>1</v>
      </c>
      <c r="I677" s="285" t="s">
        <v>562</v>
      </c>
      <c r="J677" s="389" t="s">
        <v>799</v>
      </c>
      <c r="K677" s="285" t="s">
        <v>12</v>
      </c>
      <c r="L677" s="285"/>
      <c r="M677" s="384">
        <v>2499000</v>
      </c>
      <c r="N677" s="384">
        <v>2499000</v>
      </c>
      <c r="O677" s="384">
        <v>3225600</v>
      </c>
      <c r="P677" s="384">
        <v>2295400</v>
      </c>
      <c r="Q677" s="384">
        <v>2295400</v>
      </c>
      <c r="R677" s="384">
        <v>2295400</v>
      </c>
      <c r="S677" s="817">
        <v>3</v>
      </c>
    </row>
    <row r="678" spans="1:19" ht="15" customHeight="1">
      <c r="A678" s="805"/>
      <c r="B678" s="837" t="s">
        <v>1073</v>
      </c>
      <c r="C678" s="340" t="s">
        <v>798</v>
      </c>
      <c r="D678" s="597" t="s">
        <v>1071</v>
      </c>
      <c r="E678" s="595" t="s">
        <v>182</v>
      </c>
      <c r="F678" s="598">
        <v>43831</v>
      </c>
      <c r="G678" s="600" t="s">
        <v>22</v>
      </c>
      <c r="H678" s="378" t="s">
        <v>1</v>
      </c>
      <c r="I678" s="378" t="s">
        <v>562</v>
      </c>
      <c r="J678" s="378" t="s">
        <v>799</v>
      </c>
      <c r="K678" s="378" t="s">
        <v>87</v>
      </c>
      <c r="L678" s="389"/>
      <c r="M678" s="390">
        <f aca="true" t="shared" si="94" ref="M678:R678">M679</f>
        <v>8125000</v>
      </c>
      <c r="N678" s="390">
        <f t="shared" si="94"/>
        <v>8125000</v>
      </c>
      <c r="O678" s="385">
        <f t="shared" si="94"/>
        <v>8474400</v>
      </c>
      <c r="P678" s="385">
        <f t="shared" si="94"/>
        <v>6895800</v>
      </c>
      <c r="Q678" s="385">
        <f t="shared" si="94"/>
        <v>6895700</v>
      </c>
      <c r="R678" s="385">
        <f t="shared" si="94"/>
        <v>6895700</v>
      </c>
      <c r="S678" s="817"/>
    </row>
    <row r="679" spans="1:19" ht="15" customHeight="1">
      <c r="A679" s="805"/>
      <c r="B679" s="838"/>
      <c r="C679" s="347" t="s">
        <v>770</v>
      </c>
      <c r="D679" s="848"/>
      <c r="E679" s="819"/>
      <c r="F679" s="596"/>
      <c r="G679" s="819"/>
      <c r="H679" s="389" t="s">
        <v>1</v>
      </c>
      <c r="I679" s="389" t="s">
        <v>562</v>
      </c>
      <c r="J679" s="389" t="s">
        <v>799</v>
      </c>
      <c r="K679" s="389" t="s">
        <v>9</v>
      </c>
      <c r="L679" s="389"/>
      <c r="M679" s="390">
        <v>8125000</v>
      </c>
      <c r="N679" s="390">
        <v>8125000</v>
      </c>
      <c r="O679" s="390">
        <v>8474400</v>
      </c>
      <c r="P679" s="390">
        <f>6895700+100</f>
        <v>6895800</v>
      </c>
      <c r="Q679" s="390">
        <v>6895700</v>
      </c>
      <c r="R679" s="390">
        <v>6895700</v>
      </c>
      <c r="S679" s="849">
        <v>3</v>
      </c>
    </row>
    <row r="680" spans="1:19" ht="15" customHeight="1">
      <c r="A680" s="805"/>
      <c r="B680" s="837" t="s">
        <v>1269</v>
      </c>
      <c r="C680" s="346" t="s">
        <v>800</v>
      </c>
      <c r="D680" s="594" t="s">
        <v>1270</v>
      </c>
      <c r="E680" s="595" t="s">
        <v>182</v>
      </c>
      <c r="F680" s="598">
        <v>43528</v>
      </c>
      <c r="G680" s="598" t="s">
        <v>22</v>
      </c>
      <c r="H680" s="387" t="s">
        <v>1</v>
      </c>
      <c r="I680" s="387" t="s">
        <v>562</v>
      </c>
      <c r="J680" s="387" t="s">
        <v>802</v>
      </c>
      <c r="K680" s="387" t="s">
        <v>87</v>
      </c>
      <c r="L680" s="387"/>
      <c r="M680" s="381">
        <f aca="true" t="shared" si="95" ref="M680:R680">M681</f>
        <v>1043500</v>
      </c>
      <c r="N680" s="381">
        <f t="shared" si="95"/>
        <v>1043500</v>
      </c>
      <c r="O680" s="381">
        <f t="shared" si="95"/>
        <v>1032200</v>
      </c>
      <c r="P680" s="381">
        <f t="shared" si="95"/>
        <v>992000</v>
      </c>
      <c r="Q680" s="381">
        <f t="shared" si="95"/>
        <v>992000</v>
      </c>
      <c r="R680" s="381">
        <f t="shared" si="95"/>
        <v>992000</v>
      </c>
      <c r="S680" s="1112"/>
    </row>
    <row r="681" spans="1:19" ht="15" customHeight="1">
      <c r="A681" s="805"/>
      <c r="B681" s="838"/>
      <c r="C681" s="166" t="s">
        <v>760</v>
      </c>
      <c r="D681" s="597"/>
      <c r="E681" s="597"/>
      <c r="F681" s="850"/>
      <c r="G681" s="597"/>
      <c r="H681" s="389" t="s">
        <v>1</v>
      </c>
      <c r="I681" s="389" t="s">
        <v>562</v>
      </c>
      <c r="J681" s="389" t="s">
        <v>802</v>
      </c>
      <c r="K681" s="389" t="s">
        <v>12</v>
      </c>
      <c r="L681" s="389"/>
      <c r="M681" s="390">
        <v>1043500</v>
      </c>
      <c r="N681" s="390">
        <v>1043500</v>
      </c>
      <c r="O681" s="390">
        <v>1032200</v>
      </c>
      <c r="P681" s="390">
        <v>992000</v>
      </c>
      <c r="Q681" s="390">
        <f>992000</f>
        <v>992000</v>
      </c>
      <c r="R681" s="390">
        <v>992000</v>
      </c>
      <c r="S681" s="808">
        <v>3</v>
      </c>
    </row>
    <row r="682" spans="1:19" ht="15" customHeight="1">
      <c r="A682" s="805"/>
      <c r="B682" s="837" t="s">
        <v>1271</v>
      </c>
      <c r="C682" s="346" t="s">
        <v>800</v>
      </c>
      <c r="D682" s="597"/>
      <c r="E682" s="597"/>
      <c r="F682" s="850"/>
      <c r="G682" s="597"/>
      <c r="H682" s="378" t="s">
        <v>1</v>
      </c>
      <c r="I682" s="378" t="s">
        <v>562</v>
      </c>
      <c r="J682" s="378" t="s">
        <v>802</v>
      </c>
      <c r="K682" s="378" t="s">
        <v>9</v>
      </c>
      <c r="L682" s="389"/>
      <c r="M682" s="385">
        <f aca="true" t="shared" si="96" ref="M682:R682">M683</f>
        <v>4179500</v>
      </c>
      <c r="N682" s="385">
        <f t="shared" si="96"/>
        <v>4179500</v>
      </c>
      <c r="O682" s="385">
        <f t="shared" si="96"/>
        <v>3312900</v>
      </c>
      <c r="P682" s="385">
        <f t="shared" si="96"/>
        <v>4192000</v>
      </c>
      <c r="Q682" s="385">
        <f t="shared" si="96"/>
        <v>4192000</v>
      </c>
      <c r="R682" s="385">
        <f t="shared" si="96"/>
        <v>4192000</v>
      </c>
      <c r="S682" s="808"/>
    </row>
    <row r="683" spans="1:19" ht="15" customHeight="1">
      <c r="A683" s="805"/>
      <c r="B683" s="838"/>
      <c r="C683" s="186" t="s">
        <v>797</v>
      </c>
      <c r="D683" s="597"/>
      <c r="E683" s="596"/>
      <c r="F683" s="851"/>
      <c r="G683" s="596"/>
      <c r="H683" s="389" t="s">
        <v>1</v>
      </c>
      <c r="I683" s="389" t="s">
        <v>562</v>
      </c>
      <c r="J683" s="389" t="s">
        <v>802</v>
      </c>
      <c r="K683" s="389" t="s">
        <v>9</v>
      </c>
      <c r="L683" s="389"/>
      <c r="M683" s="390">
        <v>4179500</v>
      </c>
      <c r="N683" s="390">
        <v>4179500</v>
      </c>
      <c r="O683" s="390">
        <v>3312900</v>
      </c>
      <c r="P683" s="390">
        <v>4192000</v>
      </c>
      <c r="Q683" s="390">
        <f>4192000</f>
        <v>4192000</v>
      </c>
      <c r="R683" s="390">
        <v>4192000</v>
      </c>
      <c r="S683" s="808">
        <v>3</v>
      </c>
    </row>
    <row r="684" spans="1:19" ht="15" customHeight="1">
      <c r="A684" s="805"/>
      <c r="B684" s="837" t="s">
        <v>1272</v>
      </c>
      <c r="C684" s="346" t="s">
        <v>803</v>
      </c>
      <c r="D684" s="590"/>
      <c r="E684" s="595" t="s">
        <v>182</v>
      </c>
      <c r="F684" s="598">
        <v>43528</v>
      </c>
      <c r="G684" s="598" t="s">
        <v>22</v>
      </c>
      <c r="H684" s="387" t="s">
        <v>1</v>
      </c>
      <c r="I684" s="387" t="s">
        <v>562</v>
      </c>
      <c r="J684" s="387" t="s">
        <v>804</v>
      </c>
      <c r="K684" s="387" t="s">
        <v>87</v>
      </c>
      <c r="L684" s="387"/>
      <c r="M684" s="381">
        <f aca="true" t="shared" si="97" ref="M684:R684">M685</f>
        <v>261000</v>
      </c>
      <c r="N684" s="381">
        <f t="shared" si="97"/>
        <v>261000</v>
      </c>
      <c r="O684" s="381">
        <f t="shared" si="97"/>
        <v>274400</v>
      </c>
      <c r="P684" s="381">
        <f t="shared" si="97"/>
        <v>0</v>
      </c>
      <c r="Q684" s="381">
        <f t="shared" si="97"/>
        <v>0</v>
      </c>
      <c r="R684" s="381">
        <f t="shared" si="97"/>
        <v>0</v>
      </c>
      <c r="S684" s="1112"/>
    </row>
    <row r="685" spans="1:19" ht="15" customHeight="1">
      <c r="A685" s="805"/>
      <c r="B685" s="838"/>
      <c r="C685" s="166" t="s">
        <v>311</v>
      </c>
      <c r="D685" s="590"/>
      <c r="E685" s="597"/>
      <c r="F685" s="850"/>
      <c r="G685" s="597"/>
      <c r="H685" s="285" t="s">
        <v>1</v>
      </c>
      <c r="I685" s="285" t="s">
        <v>562</v>
      </c>
      <c r="J685" s="389" t="s">
        <v>804</v>
      </c>
      <c r="K685" s="285" t="s">
        <v>12</v>
      </c>
      <c r="L685" s="285"/>
      <c r="M685" s="384">
        <v>261000</v>
      </c>
      <c r="N685" s="384">
        <v>261000</v>
      </c>
      <c r="O685" s="384">
        <v>274400</v>
      </c>
      <c r="P685" s="384"/>
      <c r="Q685" s="384"/>
      <c r="R685" s="384"/>
      <c r="S685" s="817">
        <v>3</v>
      </c>
    </row>
    <row r="686" spans="1:19" ht="15" customHeight="1">
      <c r="A686" s="805"/>
      <c r="B686" s="837" t="s">
        <v>1273</v>
      </c>
      <c r="C686" s="346" t="s">
        <v>803</v>
      </c>
      <c r="D686" s="590"/>
      <c r="E686" s="597"/>
      <c r="F686" s="850"/>
      <c r="G686" s="597"/>
      <c r="H686" s="378" t="s">
        <v>1</v>
      </c>
      <c r="I686" s="378" t="s">
        <v>562</v>
      </c>
      <c r="J686" s="378" t="s">
        <v>804</v>
      </c>
      <c r="K686" s="378" t="s">
        <v>87</v>
      </c>
      <c r="L686" s="389"/>
      <c r="M686" s="385">
        <f aca="true" t="shared" si="98" ref="M686:R686">M687</f>
        <v>1045000</v>
      </c>
      <c r="N686" s="385">
        <f t="shared" si="98"/>
        <v>1045000</v>
      </c>
      <c r="O686" s="385">
        <f t="shared" si="98"/>
        <v>1044400</v>
      </c>
      <c r="P686" s="385">
        <f t="shared" si="98"/>
        <v>0</v>
      </c>
      <c r="Q686" s="385">
        <f t="shared" si="98"/>
        <v>0</v>
      </c>
      <c r="R686" s="385">
        <f t="shared" si="98"/>
        <v>0</v>
      </c>
      <c r="S686" s="817"/>
    </row>
    <row r="687" spans="1:19" ht="15" customHeight="1">
      <c r="A687" s="805"/>
      <c r="B687" s="838"/>
      <c r="C687" s="347" t="s">
        <v>770</v>
      </c>
      <c r="D687" s="591"/>
      <c r="E687" s="596"/>
      <c r="F687" s="851"/>
      <c r="G687" s="819"/>
      <c r="H687" s="389" t="s">
        <v>1</v>
      </c>
      <c r="I687" s="389" t="s">
        <v>562</v>
      </c>
      <c r="J687" s="389" t="s">
        <v>804</v>
      </c>
      <c r="K687" s="389" t="s">
        <v>9</v>
      </c>
      <c r="L687" s="389"/>
      <c r="M687" s="390">
        <v>1045000</v>
      </c>
      <c r="N687" s="390">
        <v>1045000</v>
      </c>
      <c r="O687" s="390">
        <v>1044400</v>
      </c>
      <c r="P687" s="390"/>
      <c r="Q687" s="390"/>
      <c r="R687" s="390"/>
      <c r="S687" s="849">
        <v>3</v>
      </c>
    </row>
    <row r="688" spans="1:19" ht="15" customHeight="1">
      <c r="A688" s="805"/>
      <c r="B688" s="852" t="s">
        <v>1274</v>
      </c>
      <c r="C688" s="343" t="s">
        <v>772</v>
      </c>
      <c r="D688" s="825" t="s">
        <v>805</v>
      </c>
      <c r="E688" s="595" t="s">
        <v>182</v>
      </c>
      <c r="F688" s="820">
        <v>40634</v>
      </c>
      <c r="G688" s="825" t="s">
        <v>22</v>
      </c>
      <c r="H688" s="378" t="s">
        <v>1</v>
      </c>
      <c r="I688" s="378" t="s">
        <v>562</v>
      </c>
      <c r="J688" s="378" t="s">
        <v>774</v>
      </c>
      <c r="K688" s="378" t="s">
        <v>87</v>
      </c>
      <c r="L688" s="378"/>
      <c r="M688" s="385">
        <f aca="true" t="shared" si="99" ref="M688:R688">M689</f>
        <v>4879000</v>
      </c>
      <c r="N688" s="385">
        <f t="shared" si="99"/>
        <v>4879000</v>
      </c>
      <c r="O688" s="385">
        <f t="shared" si="99"/>
        <v>5500000</v>
      </c>
      <c r="P688" s="385">
        <f t="shared" si="99"/>
        <v>5000000</v>
      </c>
      <c r="Q688" s="385">
        <f t="shared" si="99"/>
        <v>5000000</v>
      </c>
      <c r="R688" s="385">
        <f t="shared" si="99"/>
        <v>5000000</v>
      </c>
      <c r="S688" s="845"/>
    </row>
    <row r="689" spans="1:19" ht="15" customHeight="1">
      <c r="A689" s="805"/>
      <c r="B689" s="853"/>
      <c r="C689" s="186" t="s">
        <v>767</v>
      </c>
      <c r="D689" s="596"/>
      <c r="E689" s="596"/>
      <c r="F689" s="854"/>
      <c r="G689" s="596"/>
      <c r="H689" s="389" t="s">
        <v>1</v>
      </c>
      <c r="I689" s="389" t="s">
        <v>562</v>
      </c>
      <c r="J689" s="389" t="s">
        <v>774</v>
      </c>
      <c r="K689" s="389" t="s">
        <v>33</v>
      </c>
      <c r="L689" s="389"/>
      <c r="M689" s="390">
        <v>4879000</v>
      </c>
      <c r="N689" s="390">
        <v>4879000</v>
      </c>
      <c r="O689" s="390">
        <v>5500000</v>
      </c>
      <c r="P689" s="390">
        <v>5000000</v>
      </c>
      <c r="Q689" s="390">
        <v>5000000</v>
      </c>
      <c r="R689" s="390">
        <v>5000000</v>
      </c>
      <c r="S689" s="808">
        <v>3</v>
      </c>
    </row>
    <row r="690" spans="1:19" ht="15" customHeight="1">
      <c r="A690" s="805"/>
      <c r="B690" s="837" t="s">
        <v>1275</v>
      </c>
      <c r="C690" s="343" t="s">
        <v>806</v>
      </c>
      <c r="D690" s="812" t="s">
        <v>807</v>
      </c>
      <c r="E690" s="812" t="s">
        <v>182</v>
      </c>
      <c r="F690" s="820">
        <v>42736</v>
      </c>
      <c r="G690" s="812" t="s">
        <v>22</v>
      </c>
      <c r="H690" s="401" t="s">
        <v>1</v>
      </c>
      <c r="I690" s="401" t="s">
        <v>562</v>
      </c>
      <c r="J690" s="401" t="s">
        <v>808</v>
      </c>
      <c r="K690" s="401" t="s">
        <v>87</v>
      </c>
      <c r="L690" s="401"/>
      <c r="M690" s="385">
        <f aca="true" t="shared" si="100" ref="M690:R690">M691</f>
        <v>445100</v>
      </c>
      <c r="N690" s="385">
        <f t="shared" si="100"/>
        <v>445100</v>
      </c>
      <c r="O690" s="385">
        <f t="shared" si="100"/>
        <v>1319200</v>
      </c>
      <c r="P690" s="385">
        <f t="shared" si="100"/>
        <v>0</v>
      </c>
      <c r="Q690" s="385">
        <f t="shared" si="100"/>
        <v>0</v>
      </c>
      <c r="R690" s="385">
        <f t="shared" si="100"/>
        <v>0</v>
      </c>
      <c r="S690" s="813"/>
    </row>
    <row r="691" spans="1:19" ht="15" customHeight="1">
      <c r="A691" s="805"/>
      <c r="B691" s="644"/>
      <c r="C691" s="166" t="s">
        <v>779</v>
      </c>
      <c r="D691" s="596"/>
      <c r="E691" s="596"/>
      <c r="F691" s="596"/>
      <c r="G691" s="596" t="s">
        <v>22</v>
      </c>
      <c r="H691" s="382" t="s">
        <v>1</v>
      </c>
      <c r="I691" s="382" t="s">
        <v>562</v>
      </c>
      <c r="J691" s="382" t="s">
        <v>808</v>
      </c>
      <c r="K691" s="382" t="s">
        <v>8</v>
      </c>
      <c r="L691" s="382"/>
      <c r="M691" s="384">
        <v>445100</v>
      </c>
      <c r="N691" s="384">
        <v>445100</v>
      </c>
      <c r="O691" s="384">
        <v>1319200</v>
      </c>
      <c r="P691" s="384"/>
      <c r="Q691" s="384"/>
      <c r="R691" s="384"/>
      <c r="S691" s="808">
        <v>3</v>
      </c>
    </row>
    <row r="692" spans="1:19" ht="15" customHeight="1">
      <c r="A692" s="805"/>
      <c r="B692" s="837" t="s">
        <v>1276</v>
      </c>
      <c r="C692" s="349" t="s">
        <v>809</v>
      </c>
      <c r="D692" s="823" t="s">
        <v>810</v>
      </c>
      <c r="E692" s="823" t="s">
        <v>182</v>
      </c>
      <c r="F692" s="824">
        <v>43523</v>
      </c>
      <c r="G692" s="824">
        <v>43830</v>
      </c>
      <c r="H692" s="387" t="s">
        <v>1</v>
      </c>
      <c r="I692" s="387" t="s">
        <v>562</v>
      </c>
      <c r="J692" s="387" t="s">
        <v>811</v>
      </c>
      <c r="K692" s="387" t="s">
        <v>87</v>
      </c>
      <c r="L692" s="378"/>
      <c r="M692" s="385">
        <f aca="true" t="shared" si="101" ref="M692:R692">M693</f>
        <v>681500</v>
      </c>
      <c r="N692" s="385">
        <f t="shared" si="101"/>
        <v>681500</v>
      </c>
      <c r="O692" s="385">
        <f t="shared" si="101"/>
        <v>0</v>
      </c>
      <c r="P692" s="385">
        <f t="shared" si="101"/>
        <v>0</v>
      </c>
      <c r="Q692" s="385">
        <f t="shared" si="101"/>
        <v>0</v>
      </c>
      <c r="R692" s="385">
        <f t="shared" si="101"/>
        <v>0</v>
      </c>
      <c r="S692" s="808"/>
    </row>
    <row r="693" spans="1:19" ht="15" customHeight="1">
      <c r="A693" s="805"/>
      <c r="B693" s="838"/>
      <c r="C693" s="347" t="s">
        <v>754</v>
      </c>
      <c r="D693" s="823"/>
      <c r="E693" s="823"/>
      <c r="F693" s="823"/>
      <c r="G693" s="823"/>
      <c r="H693" s="285" t="s">
        <v>1</v>
      </c>
      <c r="I693" s="285" t="s">
        <v>562</v>
      </c>
      <c r="J693" s="285" t="s">
        <v>811</v>
      </c>
      <c r="K693" s="285" t="s">
        <v>12</v>
      </c>
      <c r="L693" s="389"/>
      <c r="M693" s="390">
        <v>681500</v>
      </c>
      <c r="N693" s="390">
        <v>681500</v>
      </c>
      <c r="O693" s="390">
        <v>0</v>
      </c>
      <c r="P693" s="390"/>
      <c r="Q693" s="390"/>
      <c r="R693" s="390"/>
      <c r="S693" s="808"/>
    </row>
    <row r="694" spans="1:19" ht="14.25" customHeight="1">
      <c r="A694" s="805"/>
      <c r="B694" s="837" t="s">
        <v>1277</v>
      </c>
      <c r="C694" s="349" t="s">
        <v>809</v>
      </c>
      <c r="D694" s="823"/>
      <c r="E694" s="823"/>
      <c r="F694" s="823"/>
      <c r="G694" s="823"/>
      <c r="H694" s="387" t="s">
        <v>1</v>
      </c>
      <c r="I694" s="387" t="s">
        <v>562</v>
      </c>
      <c r="J694" s="387" t="s">
        <v>811</v>
      </c>
      <c r="K694" s="387" t="s">
        <v>87</v>
      </c>
      <c r="L694" s="378"/>
      <c r="M694" s="385">
        <f aca="true" t="shared" si="102" ref="M694:R694">M695</f>
        <v>84200</v>
      </c>
      <c r="N694" s="385">
        <f t="shared" si="102"/>
        <v>84200</v>
      </c>
      <c r="O694" s="385">
        <f t="shared" si="102"/>
        <v>0</v>
      </c>
      <c r="P694" s="385">
        <f t="shared" si="102"/>
        <v>0</v>
      </c>
      <c r="Q694" s="385">
        <f t="shared" si="102"/>
        <v>0</v>
      </c>
      <c r="R694" s="385">
        <f t="shared" si="102"/>
        <v>0</v>
      </c>
      <c r="S694" s="808"/>
    </row>
    <row r="695" spans="1:19" ht="45">
      <c r="A695" s="805"/>
      <c r="B695" s="838"/>
      <c r="C695" s="347" t="s">
        <v>754</v>
      </c>
      <c r="D695" s="823"/>
      <c r="E695" s="823"/>
      <c r="F695" s="823"/>
      <c r="G695" s="823"/>
      <c r="H695" s="285" t="s">
        <v>1</v>
      </c>
      <c r="I695" s="285" t="s">
        <v>562</v>
      </c>
      <c r="J695" s="285" t="s">
        <v>811</v>
      </c>
      <c r="K695" s="389" t="s">
        <v>12</v>
      </c>
      <c r="L695" s="389"/>
      <c r="M695" s="390">
        <v>84200</v>
      </c>
      <c r="N695" s="390">
        <v>84200</v>
      </c>
      <c r="O695" s="390">
        <v>0</v>
      </c>
      <c r="P695" s="390"/>
      <c r="Q695" s="390"/>
      <c r="R695" s="390"/>
      <c r="S695" s="808"/>
    </row>
    <row r="696" spans="1:19" ht="15" customHeight="1">
      <c r="A696" s="805"/>
      <c r="B696" s="837" t="s">
        <v>1278</v>
      </c>
      <c r="C696" s="349" t="s">
        <v>809</v>
      </c>
      <c r="D696" s="823"/>
      <c r="E696" s="823"/>
      <c r="F696" s="823"/>
      <c r="G696" s="823"/>
      <c r="H696" s="387" t="s">
        <v>1</v>
      </c>
      <c r="I696" s="387" t="s">
        <v>562</v>
      </c>
      <c r="J696" s="387" t="s">
        <v>811</v>
      </c>
      <c r="K696" s="387" t="s">
        <v>87</v>
      </c>
      <c r="L696" s="378" t="s">
        <v>87</v>
      </c>
      <c r="M696" s="385">
        <f aca="true" t="shared" si="103" ref="M696:R696">M697</f>
        <v>191400</v>
      </c>
      <c r="N696" s="385">
        <f t="shared" si="103"/>
        <v>191399.6</v>
      </c>
      <c r="O696" s="385">
        <f t="shared" si="103"/>
        <v>0</v>
      </c>
      <c r="P696" s="385">
        <f t="shared" si="103"/>
        <v>0</v>
      </c>
      <c r="Q696" s="385">
        <f t="shared" si="103"/>
        <v>0</v>
      </c>
      <c r="R696" s="385">
        <f t="shared" si="103"/>
        <v>0</v>
      </c>
      <c r="S696" s="808"/>
    </row>
    <row r="697" spans="1:19" ht="15" customHeight="1">
      <c r="A697" s="805"/>
      <c r="B697" s="838"/>
      <c r="C697" s="347" t="s">
        <v>754</v>
      </c>
      <c r="D697" s="823"/>
      <c r="E697" s="823"/>
      <c r="F697" s="823"/>
      <c r="G697" s="823"/>
      <c r="H697" s="285" t="s">
        <v>1</v>
      </c>
      <c r="I697" s="285" t="s">
        <v>562</v>
      </c>
      <c r="J697" s="285" t="s">
        <v>811</v>
      </c>
      <c r="K697" s="389" t="s">
        <v>12</v>
      </c>
      <c r="L697" s="389" t="s">
        <v>281</v>
      </c>
      <c r="M697" s="390">
        <v>191400</v>
      </c>
      <c r="N697" s="390">
        <v>191399.6</v>
      </c>
      <c r="O697" s="390">
        <v>0</v>
      </c>
      <c r="P697" s="390"/>
      <c r="Q697" s="390"/>
      <c r="R697" s="390"/>
      <c r="S697" s="808">
        <v>3</v>
      </c>
    </row>
    <row r="698" spans="1:19" ht="15" customHeight="1">
      <c r="A698" s="805"/>
      <c r="B698" s="837" t="s">
        <v>1279</v>
      </c>
      <c r="C698" s="349" t="s">
        <v>1280</v>
      </c>
      <c r="D698" s="823"/>
      <c r="E698" s="823"/>
      <c r="F698" s="823"/>
      <c r="G698" s="823"/>
      <c r="H698" s="285" t="s">
        <v>1</v>
      </c>
      <c r="I698" s="285" t="s">
        <v>562</v>
      </c>
      <c r="J698" s="387" t="s">
        <v>1281</v>
      </c>
      <c r="K698" s="378" t="s">
        <v>87</v>
      </c>
      <c r="L698" s="378" t="s">
        <v>87</v>
      </c>
      <c r="M698" s="390"/>
      <c r="N698" s="390"/>
      <c r="O698" s="390"/>
      <c r="P698" s="385">
        <f>P699</f>
        <v>440000</v>
      </c>
      <c r="Q698" s="385">
        <f>Q699</f>
        <v>863700</v>
      </c>
      <c r="R698" s="385">
        <f>R699</f>
        <v>518220</v>
      </c>
      <c r="S698" s="808"/>
    </row>
    <row r="699" spans="1:19" ht="15" customHeight="1">
      <c r="A699" s="805"/>
      <c r="B699" s="838"/>
      <c r="C699" s="347" t="s">
        <v>754</v>
      </c>
      <c r="D699" s="823"/>
      <c r="E699" s="823"/>
      <c r="F699" s="823"/>
      <c r="G699" s="823"/>
      <c r="H699" s="285" t="s">
        <v>1</v>
      </c>
      <c r="I699" s="285" t="s">
        <v>562</v>
      </c>
      <c r="J699" s="285" t="s">
        <v>1281</v>
      </c>
      <c r="K699" s="389" t="s">
        <v>12</v>
      </c>
      <c r="L699" s="389" t="s">
        <v>281</v>
      </c>
      <c r="M699" s="390"/>
      <c r="N699" s="390"/>
      <c r="O699" s="390"/>
      <c r="P699" s="390">
        <v>440000</v>
      </c>
      <c r="Q699" s="390">
        <v>863700</v>
      </c>
      <c r="R699" s="390">
        <v>518220</v>
      </c>
      <c r="S699" s="808">
        <v>3</v>
      </c>
    </row>
    <row r="700" spans="1:19" ht="15" customHeight="1">
      <c r="A700" s="805"/>
      <c r="B700" s="837" t="s">
        <v>1075</v>
      </c>
      <c r="C700" s="349" t="s">
        <v>1280</v>
      </c>
      <c r="D700" s="823"/>
      <c r="E700" s="823"/>
      <c r="F700" s="823"/>
      <c r="G700" s="823"/>
      <c r="H700" s="285" t="s">
        <v>1</v>
      </c>
      <c r="I700" s="285" t="s">
        <v>562</v>
      </c>
      <c r="J700" s="387" t="s">
        <v>1281</v>
      </c>
      <c r="K700" s="378" t="s">
        <v>87</v>
      </c>
      <c r="L700" s="378" t="s">
        <v>87</v>
      </c>
      <c r="M700" s="390"/>
      <c r="N700" s="390"/>
      <c r="O700" s="390"/>
      <c r="P700" s="385">
        <f>P701</f>
        <v>60000</v>
      </c>
      <c r="Q700" s="385">
        <f>Q701</f>
        <v>136300</v>
      </c>
      <c r="R700" s="385">
        <f>R701</f>
        <v>81780</v>
      </c>
      <c r="S700" s="808"/>
    </row>
    <row r="701" spans="1:19" ht="45">
      <c r="A701" s="805"/>
      <c r="B701" s="838"/>
      <c r="C701" s="347" t="s">
        <v>754</v>
      </c>
      <c r="D701" s="823"/>
      <c r="E701" s="823"/>
      <c r="F701" s="823"/>
      <c r="G701" s="823"/>
      <c r="H701" s="285" t="s">
        <v>1</v>
      </c>
      <c r="I701" s="285" t="s">
        <v>562</v>
      </c>
      <c r="J701" s="285" t="s">
        <v>1281</v>
      </c>
      <c r="K701" s="389" t="s">
        <v>12</v>
      </c>
      <c r="L701" s="389" t="s">
        <v>281</v>
      </c>
      <c r="M701" s="390"/>
      <c r="N701" s="390"/>
      <c r="O701" s="390"/>
      <c r="P701" s="390">
        <v>60000</v>
      </c>
      <c r="Q701" s="390">
        <v>136300</v>
      </c>
      <c r="R701" s="390">
        <v>81780</v>
      </c>
      <c r="S701" s="808">
        <v>3</v>
      </c>
    </row>
    <row r="702" spans="1:19" ht="63">
      <c r="A702" s="805"/>
      <c r="B702" s="840" t="s">
        <v>1282</v>
      </c>
      <c r="C702" s="349" t="s">
        <v>1280</v>
      </c>
      <c r="D702" s="823"/>
      <c r="E702" s="823"/>
      <c r="F702" s="823"/>
      <c r="G702" s="823"/>
      <c r="H702" s="387" t="s">
        <v>1</v>
      </c>
      <c r="I702" s="387" t="s">
        <v>562</v>
      </c>
      <c r="J702" s="387" t="s">
        <v>1281</v>
      </c>
      <c r="K702" s="378" t="s">
        <v>87</v>
      </c>
      <c r="L702" s="378" t="s">
        <v>87</v>
      </c>
      <c r="M702" s="385"/>
      <c r="N702" s="385"/>
      <c r="O702" s="385"/>
      <c r="P702" s="385">
        <f>P703</f>
        <v>133000</v>
      </c>
      <c r="Q702" s="385">
        <f>Q703</f>
        <v>265900</v>
      </c>
      <c r="R702" s="385">
        <f>R703</f>
        <v>159500</v>
      </c>
      <c r="S702" s="808"/>
    </row>
    <row r="703" spans="1:19" ht="45">
      <c r="A703" s="805"/>
      <c r="B703" s="838"/>
      <c r="C703" s="347" t="s">
        <v>754</v>
      </c>
      <c r="D703" s="823"/>
      <c r="E703" s="823"/>
      <c r="F703" s="823"/>
      <c r="G703" s="823"/>
      <c r="H703" s="285" t="s">
        <v>1</v>
      </c>
      <c r="I703" s="285" t="s">
        <v>562</v>
      </c>
      <c r="J703" s="285" t="s">
        <v>1281</v>
      </c>
      <c r="K703" s="389" t="s">
        <v>12</v>
      </c>
      <c r="L703" s="389" t="s">
        <v>281</v>
      </c>
      <c r="M703" s="390"/>
      <c r="N703" s="390"/>
      <c r="O703" s="390"/>
      <c r="P703" s="390">
        <v>133000</v>
      </c>
      <c r="Q703" s="390">
        <v>265900</v>
      </c>
      <c r="R703" s="390">
        <v>159500</v>
      </c>
      <c r="S703" s="808">
        <v>3</v>
      </c>
    </row>
    <row r="704" spans="1:19" ht="73.5">
      <c r="A704" s="805"/>
      <c r="B704" s="837" t="s">
        <v>1076</v>
      </c>
      <c r="C704" s="343" t="s">
        <v>812</v>
      </c>
      <c r="D704" s="812" t="s">
        <v>780</v>
      </c>
      <c r="E704" s="812" t="s">
        <v>182</v>
      </c>
      <c r="F704" s="820">
        <v>42736</v>
      </c>
      <c r="G704" s="812" t="s">
        <v>1074</v>
      </c>
      <c r="H704" s="387" t="s">
        <v>1</v>
      </c>
      <c r="I704" s="387" t="s">
        <v>562</v>
      </c>
      <c r="J704" s="387" t="s">
        <v>782</v>
      </c>
      <c r="K704" s="387" t="s">
        <v>87</v>
      </c>
      <c r="L704" s="378"/>
      <c r="M704" s="385">
        <f>M705</f>
        <v>0</v>
      </c>
      <c r="N704" s="385">
        <f>N705</f>
        <v>0</v>
      </c>
      <c r="O704" s="385">
        <f>O705</f>
        <v>2899500</v>
      </c>
      <c r="P704" s="385">
        <f>P705+P707+P709</f>
        <v>0</v>
      </c>
      <c r="Q704" s="385">
        <f>Q705+Q707+Q709</f>
        <v>0</v>
      </c>
      <c r="R704" s="385">
        <f>R705+R707+R709</f>
        <v>0</v>
      </c>
      <c r="S704" s="808"/>
    </row>
    <row r="705" spans="1:19" ht="45">
      <c r="A705" s="805"/>
      <c r="B705" s="838"/>
      <c r="C705" s="345" t="s">
        <v>813</v>
      </c>
      <c r="D705" s="597"/>
      <c r="E705" s="597"/>
      <c r="F705" s="836"/>
      <c r="G705" s="822"/>
      <c r="H705" s="389" t="s">
        <v>1</v>
      </c>
      <c r="I705" s="389" t="s">
        <v>562</v>
      </c>
      <c r="J705" s="389" t="s">
        <v>782</v>
      </c>
      <c r="K705" s="389" t="s">
        <v>12</v>
      </c>
      <c r="L705" s="389"/>
      <c r="M705" s="390"/>
      <c r="N705" s="390"/>
      <c r="O705" s="390">
        <v>2899500</v>
      </c>
      <c r="P705" s="385"/>
      <c r="Q705" s="385"/>
      <c r="R705" s="385"/>
      <c r="S705" s="808">
        <v>3</v>
      </c>
    </row>
    <row r="706" spans="1:19" ht="63">
      <c r="A706" s="805"/>
      <c r="B706" s="837" t="s">
        <v>1283</v>
      </c>
      <c r="C706" s="348" t="s">
        <v>1284</v>
      </c>
      <c r="D706" s="597"/>
      <c r="E706" s="597"/>
      <c r="F706" s="822"/>
      <c r="G706" s="822"/>
      <c r="H706" s="378" t="s">
        <v>1</v>
      </c>
      <c r="I706" s="378" t="s">
        <v>562</v>
      </c>
      <c r="J706" s="378" t="s">
        <v>782</v>
      </c>
      <c r="K706" s="378" t="s">
        <v>87</v>
      </c>
      <c r="L706" s="378"/>
      <c r="M706" s="385">
        <f>M707</f>
        <v>1849000</v>
      </c>
      <c r="N706" s="385">
        <f>N707</f>
        <v>1848948</v>
      </c>
      <c r="O706" s="385">
        <f>O707</f>
        <v>924900</v>
      </c>
      <c r="P706" s="385"/>
      <c r="Q706" s="385"/>
      <c r="R706" s="385"/>
      <c r="S706" s="808"/>
    </row>
    <row r="707" spans="1:19" ht="45">
      <c r="A707" s="805"/>
      <c r="B707" s="838"/>
      <c r="C707" s="347" t="s">
        <v>754</v>
      </c>
      <c r="D707" s="597"/>
      <c r="E707" s="597"/>
      <c r="F707" s="822"/>
      <c r="G707" s="822"/>
      <c r="H707" s="389" t="s">
        <v>1</v>
      </c>
      <c r="I707" s="389" t="s">
        <v>562</v>
      </c>
      <c r="J707" s="389" t="s">
        <v>782</v>
      </c>
      <c r="K707" s="389" t="s">
        <v>12</v>
      </c>
      <c r="L707" s="389"/>
      <c r="M707" s="390">
        <v>1849000</v>
      </c>
      <c r="N707" s="390">
        <v>1848948</v>
      </c>
      <c r="O707" s="390">
        <v>924900</v>
      </c>
      <c r="P707" s="385"/>
      <c r="Q707" s="385"/>
      <c r="R707" s="385"/>
      <c r="S707" s="808">
        <v>3</v>
      </c>
    </row>
    <row r="708" spans="1:19" ht="63">
      <c r="A708" s="805"/>
      <c r="B708" s="837" t="s">
        <v>1285</v>
      </c>
      <c r="C708" s="349" t="s">
        <v>1284</v>
      </c>
      <c r="D708" s="597"/>
      <c r="E708" s="597"/>
      <c r="F708" s="822"/>
      <c r="G708" s="822"/>
      <c r="H708" s="378" t="s">
        <v>1</v>
      </c>
      <c r="I708" s="378" t="s">
        <v>562</v>
      </c>
      <c r="J708" s="378" t="s">
        <v>782</v>
      </c>
      <c r="K708" s="378" t="s">
        <v>87</v>
      </c>
      <c r="L708" s="378"/>
      <c r="M708" s="385">
        <f>M709</f>
        <v>3904300</v>
      </c>
      <c r="N708" s="385">
        <f>N709</f>
        <v>3903222.14</v>
      </c>
      <c r="O708" s="385">
        <f>O709</f>
        <v>5629400</v>
      </c>
      <c r="P708" s="385"/>
      <c r="Q708" s="385"/>
      <c r="R708" s="385"/>
      <c r="S708" s="845"/>
    </row>
    <row r="709" spans="1:19" ht="22.5">
      <c r="A709" s="805"/>
      <c r="B709" s="838"/>
      <c r="C709" s="347" t="s">
        <v>814</v>
      </c>
      <c r="D709" s="596"/>
      <c r="E709" s="596"/>
      <c r="F709" s="827"/>
      <c r="G709" s="827"/>
      <c r="H709" s="389" t="s">
        <v>1</v>
      </c>
      <c r="I709" s="389" t="s">
        <v>562</v>
      </c>
      <c r="J709" s="389" t="s">
        <v>782</v>
      </c>
      <c r="K709" s="389" t="s">
        <v>8</v>
      </c>
      <c r="L709" s="389"/>
      <c r="M709" s="390">
        <v>3904300</v>
      </c>
      <c r="N709" s="390">
        <v>3903222.14</v>
      </c>
      <c r="O709" s="390">
        <v>5629400</v>
      </c>
      <c r="P709" s="385"/>
      <c r="Q709" s="385"/>
      <c r="R709" s="385"/>
      <c r="S709" s="808">
        <v>3</v>
      </c>
    </row>
    <row r="710" spans="1:19" ht="84">
      <c r="A710" s="805"/>
      <c r="B710" s="855" t="s">
        <v>1078</v>
      </c>
      <c r="C710" s="343" t="s">
        <v>815</v>
      </c>
      <c r="D710" s="812" t="s">
        <v>1033</v>
      </c>
      <c r="E710" s="812" t="s">
        <v>182</v>
      </c>
      <c r="F710" s="820">
        <v>43831</v>
      </c>
      <c r="G710" s="812" t="s">
        <v>22</v>
      </c>
      <c r="H710" s="378" t="s">
        <v>1</v>
      </c>
      <c r="I710" s="378" t="s">
        <v>562</v>
      </c>
      <c r="J710" s="378" t="s">
        <v>816</v>
      </c>
      <c r="K710" s="378" t="s">
        <v>87</v>
      </c>
      <c r="L710" s="378"/>
      <c r="M710" s="385">
        <f>M711</f>
        <v>0</v>
      </c>
      <c r="N710" s="385"/>
      <c r="O710" s="385">
        <f>O711</f>
        <v>0</v>
      </c>
      <c r="P710" s="385">
        <f>P711</f>
        <v>1659000</v>
      </c>
      <c r="Q710" s="385">
        <f>Q711</f>
        <v>0</v>
      </c>
      <c r="R710" s="385">
        <f>R711</f>
        <v>1659000</v>
      </c>
      <c r="S710" s="845"/>
    </row>
    <row r="711" spans="1:19" ht="45">
      <c r="A711" s="805"/>
      <c r="B711" s="644"/>
      <c r="C711" s="347" t="s">
        <v>754</v>
      </c>
      <c r="D711" s="822"/>
      <c r="E711" s="827"/>
      <c r="F711" s="827"/>
      <c r="G711" s="827"/>
      <c r="H711" s="389" t="s">
        <v>1</v>
      </c>
      <c r="I711" s="389" t="s">
        <v>562</v>
      </c>
      <c r="J711" s="389" t="s">
        <v>816</v>
      </c>
      <c r="K711" s="389" t="s">
        <v>12</v>
      </c>
      <c r="L711" s="389"/>
      <c r="M711" s="390"/>
      <c r="N711" s="390"/>
      <c r="O711" s="390"/>
      <c r="P711" s="390">
        <v>1659000</v>
      </c>
      <c r="Q711" s="390"/>
      <c r="R711" s="390">
        <v>1659000</v>
      </c>
      <c r="S711" s="808">
        <v>3</v>
      </c>
    </row>
    <row r="712" spans="1:19" ht="94.5">
      <c r="A712" s="805"/>
      <c r="B712" s="855" t="s">
        <v>1079</v>
      </c>
      <c r="C712" s="343" t="s">
        <v>817</v>
      </c>
      <c r="D712" s="592"/>
      <c r="E712" s="812" t="s">
        <v>182</v>
      </c>
      <c r="F712" s="820">
        <v>43831</v>
      </c>
      <c r="G712" s="812" t="s">
        <v>22</v>
      </c>
      <c r="H712" s="378" t="s">
        <v>1</v>
      </c>
      <c r="I712" s="378" t="s">
        <v>562</v>
      </c>
      <c r="J712" s="378" t="s">
        <v>816</v>
      </c>
      <c r="K712" s="378" t="s">
        <v>87</v>
      </c>
      <c r="L712" s="389"/>
      <c r="M712" s="385">
        <f>M713</f>
        <v>0</v>
      </c>
      <c r="N712" s="390"/>
      <c r="O712" s="385">
        <f>O713</f>
        <v>0</v>
      </c>
      <c r="P712" s="385">
        <f>P713</f>
        <v>441000</v>
      </c>
      <c r="Q712" s="385">
        <f>Q713</f>
        <v>0</v>
      </c>
      <c r="R712" s="385">
        <f>R713</f>
        <v>441000</v>
      </c>
      <c r="S712" s="808"/>
    </row>
    <row r="713" spans="1:19" ht="45">
      <c r="A713" s="805"/>
      <c r="B713" s="644"/>
      <c r="C713" s="347" t="s">
        <v>754</v>
      </c>
      <c r="D713" s="593"/>
      <c r="E713" s="827"/>
      <c r="F713" s="827"/>
      <c r="G713" s="827"/>
      <c r="H713" s="389" t="s">
        <v>1</v>
      </c>
      <c r="I713" s="389" t="s">
        <v>562</v>
      </c>
      <c r="J713" s="389" t="s">
        <v>816</v>
      </c>
      <c r="K713" s="389" t="s">
        <v>12</v>
      </c>
      <c r="L713" s="389"/>
      <c r="M713" s="390"/>
      <c r="N713" s="390"/>
      <c r="O713" s="390"/>
      <c r="P713" s="390">
        <v>441000</v>
      </c>
      <c r="Q713" s="390"/>
      <c r="R713" s="390">
        <v>441000</v>
      </c>
      <c r="S713" s="808"/>
    </row>
    <row r="714" spans="1:19" ht="95.25">
      <c r="A714" s="805"/>
      <c r="B714" s="830" t="s">
        <v>1286</v>
      </c>
      <c r="C714" s="350" t="s">
        <v>818</v>
      </c>
      <c r="D714" s="856" t="s">
        <v>819</v>
      </c>
      <c r="E714" s="856" t="s">
        <v>182</v>
      </c>
      <c r="F714" s="857">
        <v>43528</v>
      </c>
      <c r="G714" s="856" t="s">
        <v>22</v>
      </c>
      <c r="H714" s="387" t="s">
        <v>1</v>
      </c>
      <c r="I714" s="387" t="s">
        <v>562</v>
      </c>
      <c r="J714" s="387" t="s">
        <v>820</v>
      </c>
      <c r="K714" s="387" t="s">
        <v>87</v>
      </c>
      <c r="L714" s="378"/>
      <c r="M714" s="385">
        <f>M715</f>
        <v>874000</v>
      </c>
      <c r="N714" s="385">
        <f>N715</f>
        <v>874000</v>
      </c>
      <c r="O714" s="390"/>
      <c r="P714" s="390"/>
      <c r="Q714" s="390"/>
      <c r="R714" s="390"/>
      <c r="S714" s="808"/>
    </row>
    <row r="715" spans="1:19" ht="45">
      <c r="A715" s="805"/>
      <c r="B715" s="832"/>
      <c r="C715" s="345" t="s">
        <v>754</v>
      </c>
      <c r="D715" s="858"/>
      <c r="E715" s="858"/>
      <c r="F715" s="858"/>
      <c r="G715" s="858"/>
      <c r="H715" s="389" t="s">
        <v>1</v>
      </c>
      <c r="I715" s="389" t="s">
        <v>562</v>
      </c>
      <c r="J715" s="387" t="s">
        <v>820</v>
      </c>
      <c r="K715" s="389" t="s">
        <v>12</v>
      </c>
      <c r="L715" s="389"/>
      <c r="M715" s="390">
        <v>874000</v>
      </c>
      <c r="N715" s="390">
        <v>874000</v>
      </c>
      <c r="O715" s="390"/>
      <c r="P715" s="390"/>
      <c r="Q715" s="390"/>
      <c r="R715" s="390"/>
      <c r="S715" s="808"/>
    </row>
    <row r="716" spans="1:19" ht="95.25">
      <c r="A716" s="805"/>
      <c r="B716" s="830" t="s">
        <v>1080</v>
      </c>
      <c r="C716" s="350" t="s">
        <v>818</v>
      </c>
      <c r="D716" s="858"/>
      <c r="E716" s="858"/>
      <c r="F716" s="858"/>
      <c r="G716" s="858"/>
      <c r="H716" s="389" t="s">
        <v>1</v>
      </c>
      <c r="I716" s="389" t="s">
        <v>562</v>
      </c>
      <c r="J716" s="387" t="s">
        <v>820</v>
      </c>
      <c r="K716" s="389" t="s">
        <v>87</v>
      </c>
      <c r="L716" s="389" t="s">
        <v>87</v>
      </c>
      <c r="M716" s="385">
        <f>M717</f>
        <v>2440000</v>
      </c>
      <c r="N716" s="385">
        <f>N717</f>
        <v>2440000</v>
      </c>
      <c r="O716" s="390"/>
      <c r="P716" s="390"/>
      <c r="Q716" s="390"/>
      <c r="R716" s="390"/>
      <c r="S716" s="808"/>
    </row>
    <row r="717" spans="1:19" ht="22.5">
      <c r="A717" s="805"/>
      <c r="B717" s="832"/>
      <c r="C717" s="347" t="s">
        <v>814</v>
      </c>
      <c r="D717" s="858"/>
      <c r="E717" s="858"/>
      <c r="F717" s="858"/>
      <c r="G717" s="858"/>
      <c r="H717" s="389" t="s">
        <v>1</v>
      </c>
      <c r="I717" s="389" t="s">
        <v>562</v>
      </c>
      <c r="J717" s="387" t="s">
        <v>820</v>
      </c>
      <c r="K717" s="389" t="s">
        <v>8</v>
      </c>
      <c r="L717" s="389" t="s">
        <v>6</v>
      </c>
      <c r="M717" s="390">
        <v>2440000</v>
      </c>
      <c r="N717" s="390">
        <v>2440000</v>
      </c>
      <c r="O717" s="390"/>
      <c r="P717" s="390"/>
      <c r="Q717" s="390"/>
      <c r="R717" s="390"/>
      <c r="S717" s="808"/>
    </row>
    <row r="718" spans="1:19" ht="95.25">
      <c r="A718" s="805"/>
      <c r="B718" s="830" t="s">
        <v>1287</v>
      </c>
      <c r="C718" s="350" t="s">
        <v>818</v>
      </c>
      <c r="D718" s="858"/>
      <c r="E718" s="858"/>
      <c r="F718" s="858"/>
      <c r="G718" s="858"/>
      <c r="H718" s="389" t="s">
        <v>1</v>
      </c>
      <c r="I718" s="389" t="s">
        <v>562</v>
      </c>
      <c r="J718" s="387" t="s">
        <v>821</v>
      </c>
      <c r="K718" s="389" t="s">
        <v>87</v>
      </c>
      <c r="L718" s="389" t="s">
        <v>87</v>
      </c>
      <c r="M718" s="385">
        <f>M719</f>
        <v>46000</v>
      </c>
      <c r="N718" s="385">
        <f>N719</f>
        <v>46000</v>
      </c>
      <c r="O718" s="390"/>
      <c r="P718" s="390"/>
      <c r="Q718" s="390"/>
      <c r="R718" s="390"/>
      <c r="S718" s="808"/>
    </row>
    <row r="719" spans="1:19" ht="45">
      <c r="A719" s="805"/>
      <c r="B719" s="832"/>
      <c r="C719" s="347" t="s">
        <v>754</v>
      </c>
      <c r="D719" s="858"/>
      <c r="E719" s="858"/>
      <c r="F719" s="858"/>
      <c r="G719" s="858"/>
      <c r="H719" s="389" t="s">
        <v>1</v>
      </c>
      <c r="I719" s="389" t="s">
        <v>562</v>
      </c>
      <c r="J719" s="387" t="s">
        <v>821</v>
      </c>
      <c r="K719" s="389" t="s">
        <v>12</v>
      </c>
      <c r="L719" s="389"/>
      <c r="M719" s="390">
        <v>46000</v>
      </c>
      <c r="N719" s="390">
        <v>46000</v>
      </c>
      <c r="O719" s="390"/>
      <c r="P719" s="390"/>
      <c r="Q719" s="390"/>
      <c r="R719" s="390"/>
      <c r="S719" s="808"/>
    </row>
    <row r="720" spans="1:19" ht="95.25">
      <c r="A720" s="805"/>
      <c r="B720" s="830" t="s">
        <v>1288</v>
      </c>
      <c r="C720" s="350" t="s">
        <v>818</v>
      </c>
      <c r="D720" s="858"/>
      <c r="E720" s="858"/>
      <c r="F720" s="858"/>
      <c r="G720" s="858"/>
      <c r="H720" s="389" t="s">
        <v>1</v>
      </c>
      <c r="I720" s="389" t="s">
        <v>562</v>
      </c>
      <c r="J720" s="387" t="s">
        <v>821</v>
      </c>
      <c r="K720" s="389" t="s">
        <v>87</v>
      </c>
      <c r="L720" s="389" t="s">
        <v>87</v>
      </c>
      <c r="M720" s="385">
        <f>M721</f>
        <v>128500</v>
      </c>
      <c r="N720" s="385">
        <f>N721</f>
        <v>128500</v>
      </c>
      <c r="O720" s="390"/>
      <c r="P720" s="390"/>
      <c r="Q720" s="390"/>
      <c r="R720" s="390"/>
      <c r="S720" s="808"/>
    </row>
    <row r="721" spans="1:19" ht="22.5">
      <c r="A721" s="805"/>
      <c r="B721" s="832"/>
      <c r="C721" s="347" t="s">
        <v>814</v>
      </c>
      <c r="D721" s="859"/>
      <c r="E721" s="859"/>
      <c r="F721" s="859"/>
      <c r="G721" s="859"/>
      <c r="H721" s="389" t="s">
        <v>1</v>
      </c>
      <c r="I721" s="389" t="s">
        <v>562</v>
      </c>
      <c r="J721" s="387" t="s">
        <v>821</v>
      </c>
      <c r="K721" s="389" t="s">
        <v>8</v>
      </c>
      <c r="L721" s="389" t="s">
        <v>6</v>
      </c>
      <c r="M721" s="390">
        <v>128500</v>
      </c>
      <c r="N721" s="390">
        <v>128500</v>
      </c>
      <c r="O721" s="390"/>
      <c r="P721" s="390"/>
      <c r="Q721" s="390"/>
      <c r="R721" s="390"/>
      <c r="S721" s="808"/>
    </row>
    <row r="722" spans="1:19" ht="115.5">
      <c r="A722" s="805"/>
      <c r="B722" s="830" t="s">
        <v>1289</v>
      </c>
      <c r="C722" s="346" t="s">
        <v>1077</v>
      </c>
      <c r="D722" s="812" t="s">
        <v>1290</v>
      </c>
      <c r="E722" s="812" t="s">
        <v>182</v>
      </c>
      <c r="F722" s="820">
        <v>43831</v>
      </c>
      <c r="G722" s="812" t="s">
        <v>22</v>
      </c>
      <c r="H722" s="389" t="s">
        <v>1</v>
      </c>
      <c r="I722" s="389" t="s">
        <v>562</v>
      </c>
      <c r="J722" s="387" t="s">
        <v>822</v>
      </c>
      <c r="K722" s="389" t="s">
        <v>87</v>
      </c>
      <c r="L722" s="389" t="s">
        <v>87</v>
      </c>
      <c r="M722" s="385">
        <f aca="true" t="shared" si="104" ref="M722:R722">M723</f>
        <v>1623300</v>
      </c>
      <c r="N722" s="385">
        <f t="shared" si="104"/>
        <v>1623300</v>
      </c>
      <c r="O722" s="385">
        <f t="shared" si="104"/>
        <v>3284200</v>
      </c>
      <c r="P722" s="385">
        <f t="shared" si="104"/>
        <v>1104400</v>
      </c>
      <c r="Q722" s="385">
        <f t="shared" si="104"/>
        <v>0</v>
      </c>
      <c r="R722" s="385">
        <f t="shared" si="104"/>
        <v>0</v>
      </c>
      <c r="S722" s="808"/>
    </row>
    <row r="723" spans="1:19" ht="45">
      <c r="A723" s="805"/>
      <c r="B723" s="832"/>
      <c r="C723" s="347" t="s">
        <v>754</v>
      </c>
      <c r="D723" s="822"/>
      <c r="E723" s="822"/>
      <c r="F723" s="822"/>
      <c r="G723" s="822"/>
      <c r="H723" s="389" t="s">
        <v>1</v>
      </c>
      <c r="I723" s="389" t="s">
        <v>562</v>
      </c>
      <c r="J723" s="387" t="s">
        <v>822</v>
      </c>
      <c r="K723" s="389" t="s">
        <v>12</v>
      </c>
      <c r="L723" s="389" t="s">
        <v>278</v>
      </c>
      <c r="M723" s="390">
        <v>1623300</v>
      </c>
      <c r="N723" s="390">
        <v>1623300</v>
      </c>
      <c r="O723" s="390">
        <v>3284200</v>
      </c>
      <c r="P723" s="390">
        <v>1104400</v>
      </c>
      <c r="Q723" s="390"/>
      <c r="R723" s="390"/>
      <c r="S723" s="808"/>
    </row>
    <row r="724" spans="1:19" ht="115.5">
      <c r="A724" s="805"/>
      <c r="B724" s="830" t="s">
        <v>1291</v>
      </c>
      <c r="C724" s="346" t="s">
        <v>1077</v>
      </c>
      <c r="D724" s="822"/>
      <c r="E724" s="822"/>
      <c r="F724" s="822"/>
      <c r="G724" s="822"/>
      <c r="H724" s="389" t="s">
        <v>1</v>
      </c>
      <c r="I724" s="389" t="s">
        <v>562</v>
      </c>
      <c r="J724" s="387" t="s">
        <v>822</v>
      </c>
      <c r="K724" s="378" t="s">
        <v>87</v>
      </c>
      <c r="L724" s="378" t="s">
        <v>87</v>
      </c>
      <c r="M724" s="385">
        <f aca="true" t="shared" si="105" ref="M724:R724">M725</f>
        <v>33100</v>
      </c>
      <c r="N724" s="385">
        <f t="shared" si="105"/>
        <v>33100</v>
      </c>
      <c r="O724" s="385">
        <f t="shared" si="105"/>
        <v>67000</v>
      </c>
      <c r="P724" s="385">
        <f t="shared" si="105"/>
        <v>22500</v>
      </c>
      <c r="Q724" s="385">
        <f t="shared" si="105"/>
        <v>0</v>
      </c>
      <c r="R724" s="385">
        <f t="shared" si="105"/>
        <v>0</v>
      </c>
      <c r="S724" s="845"/>
    </row>
    <row r="725" spans="1:19" ht="45">
      <c r="A725" s="805"/>
      <c r="B725" s="832"/>
      <c r="C725" s="347" t="s">
        <v>754</v>
      </c>
      <c r="D725" s="822"/>
      <c r="E725" s="822"/>
      <c r="F725" s="822"/>
      <c r="G725" s="822"/>
      <c r="H725" s="389" t="s">
        <v>1</v>
      </c>
      <c r="I725" s="389" t="s">
        <v>562</v>
      </c>
      <c r="J725" s="387" t="s">
        <v>822</v>
      </c>
      <c r="K725" s="389" t="s">
        <v>12</v>
      </c>
      <c r="L725" s="389" t="s">
        <v>278</v>
      </c>
      <c r="M725" s="390">
        <v>33100</v>
      </c>
      <c r="N725" s="390">
        <v>33100</v>
      </c>
      <c r="O725" s="390">
        <v>67000</v>
      </c>
      <c r="P725" s="390">
        <v>22500</v>
      </c>
      <c r="Q725" s="390"/>
      <c r="R725" s="390"/>
      <c r="S725" s="808"/>
    </row>
    <row r="726" spans="1:19" ht="115.5">
      <c r="A726" s="805"/>
      <c r="B726" s="830" t="s">
        <v>1292</v>
      </c>
      <c r="C726" s="346" t="s">
        <v>1077</v>
      </c>
      <c r="D726" s="822"/>
      <c r="E726" s="822"/>
      <c r="F726" s="822"/>
      <c r="G726" s="822"/>
      <c r="H726" s="389" t="s">
        <v>1</v>
      </c>
      <c r="I726" s="389" t="s">
        <v>562</v>
      </c>
      <c r="J726" s="387" t="s">
        <v>822</v>
      </c>
      <c r="K726" s="378" t="s">
        <v>87</v>
      </c>
      <c r="L726" s="378" t="s">
        <v>87</v>
      </c>
      <c r="M726" s="385">
        <f aca="true" t="shared" si="106" ref="M726:R726">M727</f>
        <v>16700</v>
      </c>
      <c r="N726" s="385">
        <f t="shared" si="106"/>
        <v>16700</v>
      </c>
      <c r="O726" s="385">
        <f t="shared" si="106"/>
        <v>33900</v>
      </c>
      <c r="P726" s="385">
        <f t="shared" si="106"/>
        <v>11400</v>
      </c>
      <c r="Q726" s="385">
        <f t="shared" si="106"/>
        <v>0</v>
      </c>
      <c r="R726" s="385">
        <f t="shared" si="106"/>
        <v>0</v>
      </c>
      <c r="S726" s="845"/>
    </row>
    <row r="727" spans="1:19" ht="45">
      <c r="A727" s="805"/>
      <c r="B727" s="832"/>
      <c r="C727" s="347" t="s">
        <v>754</v>
      </c>
      <c r="D727" s="827"/>
      <c r="E727" s="827"/>
      <c r="F727" s="827"/>
      <c r="G727" s="827"/>
      <c r="H727" s="389" t="s">
        <v>1</v>
      </c>
      <c r="I727" s="389" t="s">
        <v>562</v>
      </c>
      <c r="J727" s="387" t="s">
        <v>822</v>
      </c>
      <c r="K727" s="389" t="s">
        <v>12</v>
      </c>
      <c r="L727" s="389" t="s">
        <v>278</v>
      </c>
      <c r="M727" s="390">
        <v>16700</v>
      </c>
      <c r="N727" s="390">
        <v>16700</v>
      </c>
      <c r="O727" s="390">
        <v>33900</v>
      </c>
      <c r="P727" s="390">
        <v>11400</v>
      </c>
      <c r="Q727" s="390"/>
      <c r="R727" s="390"/>
      <c r="S727" s="808"/>
    </row>
    <row r="728" spans="1:19" ht="115.5">
      <c r="A728" s="805"/>
      <c r="B728" s="830" t="s">
        <v>1293</v>
      </c>
      <c r="C728" s="346" t="s">
        <v>823</v>
      </c>
      <c r="D728" s="812" t="s">
        <v>1294</v>
      </c>
      <c r="E728" s="812" t="s">
        <v>182</v>
      </c>
      <c r="F728" s="820">
        <v>43831</v>
      </c>
      <c r="G728" s="812" t="s">
        <v>22</v>
      </c>
      <c r="H728" s="389" t="s">
        <v>1</v>
      </c>
      <c r="I728" s="389" t="s">
        <v>562</v>
      </c>
      <c r="J728" s="387" t="s">
        <v>824</v>
      </c>
      <c r="K728" s="378" t="s">
        <v>87</v>
      </c>
      <c r="L728" s="378" t="s">
        <v>87</v>
      </c>
      <c r="M728" s="385"/>
      <c r="N728" s="385"/>
      <c r="O728" s="385">
        <f>O729</f>
        <v>6642000</v>
      </c>
      <c r="P728" s="385">
        <f>P729</f>
        <v>11047500</v>
      </c>
      <c r="Q728" s="385">
        <f>Q729</f>
        <v>0</v>
      </c>
      <c r="R728" s="385">
        <f>R729</f>
        <v>0</v>
      </c>
      <c r="S728" s="808"/>
    </row>
    <row r="729" spans="1:19" ht="22.5">
      <c r="A729" s="805"/>
      <c r="B729" s="832"/>
      <c r="C729" s="347" t="s">
        <v>814</v>
      </c>
      <c r="D729" s="822"/>
      <c r="E729" s="822"/>
      <c r="F729" s="822"/>
      <c r="G729" s="822"/>
      <c r="H729" s="389" t="s">
        <v>1</v>
      </c>
      <c r="I729" s="389" t="s">
        <v>562</v>
      </c>
      <c r="J729" s="285" t="s">
        <v>824</v>
      </c>
      <c r="K729" s="389" t="s">
        <v>8</v>
      </c>
      <c r="L729" s="389" t="s">
        <v>6</v>
      </c>
      <c r="M729" s="390"/>
      <c r="N729" s="390"/>
      <c r="O729" s="390">
        <v>6642000</v>
      </c>
      <c r="P729" s="390">
        <v>11047500</v>
      </c>
      <c r="Q729" s="390"/>
      <c r="R729" s="390"/>
      <c r="S729" s="808"/>
    </row>
    <row r="730" spans="1:19" ht="115.5">
      <c r="A730" s="805"/>
      <c r="B730" s="830" t="s">
        <v>1295</v>
      </c>
      <c r="C730" s="346" t="s">
        <v>823</v>
      </c>
      <c r="D730" s="822"/>
      <c r="E730" s="822"/>
      <c r="F730" s="822"/>
      <c r="G730" s="822"/>
      <c r="H730" s="389" t="s">
        <v>1</v>
      </c>
      <c r="I730" s="389" t="s">
        <v>562</v>
      </c>
      <c r="J730" s="387" t="s">
        <v>824</v>
      </c>
      <c r="K730" s="378" t="s">
        <v>87</v>
      </c>
      <c r="L730" s="378" t="s">
        <v>87</v>
      </c>
      <c r="M730" s="385"/>
      <c r="N730" s="385"/>
      <c r="O730" s="385">
        <f>O731</f>
        <v>135600</v>
      </c>
      <c r="P730" s="385">
        <f>P731</f>
        <v>225500</v>
      </c>
      <c r="Q730" s="385">
        <f>Q731</f>
        <v>0</v>
      </c>
      <c r="R730" s="385">
        <f>R731</f>
        <v>0</v>
      </c>
      <c r="S730" s="845"/>
    </row>
    <row r="731" spans="1:19" ht="15" customHeight="1">
      <c r="A731" s="805"/>
      <c r="B731" s="832"/>
      <c r="C731" s="347" t="s">
        <v>814</v>
      </c>
      <c r="D731" s="822"/>
      <c r="E731" s="822"/>
      <c r="F731" s="822"/>
      <c r="G731" s="822"/>
      <c r="H731" s="389" t="s">
        <v>1</v>
      </c>
      <c r="I731" s="389" t="s">
        <v>562</v>
      </c>
      <c r="J731" s="285" t="s">
        <v>824</v>
      </c>
      <c r="K731" s="389" t="s">
        <v>8</v>
      </c>
      <c r="L731" s="389" t="s">
        <v>6</v>
      </c>
      <c r="M731" s="390"/>
      <c r="N731" s="390"/>
      <c r="O731" s="390">
        <v>135600</v>
      </c>
      <c r="P731" s="390">
        <v>225500</v>
      </c>
      <c r="Q731" s="390"/>
      <c r="R731" s="390"/>
      <c r="S731" s="808"/>
    </row>
    <row r="732" spans="1:19" ht="15" customHeight="1">
      <c r="A732" s="805"/>
      <c r="B732" s="830" t="s">
        <v>1296</v>
      </c>
      <c r="C732" s="346" t="s">
        <v>823</v>
      </c>
      <c r="D732" s="822"/>
      <c r="E732" s="822"/>
      <c r="F732" s="822"/>
      <c r="G732" s="822"/>
      <c r="H732" s="389" t="s">
        <v>1</v>
      </c>
      <c r="I732" s="389" t="s">
        <v>562</v>
      </c>
      <c r="J732" s="387" t="s">
        <v>824</v>
      </c>
      <c r="K732" s="378" t="s">
        <v>87</v>
      </c>
      <c r="L732" s="378" t="s">
        <v>87</v>
      </c>
      <c r="M732" s="385"/>
      <c r="N732" s="385"/>
      <c r="O732" s="385">
        <f>O733</f>
        <v>68500</v>
      </c>
      <c r="P732" s="385">
        <f>P733</f>
        <v>113900</v>
      </c>
      <c r="Q732" s="385">
        <f>Q733</f>
        <v>0</v>
      </c>
      <c r="R732" s="385">
        <f>R733</f>
        <v>0</v>
      </c>
      <c r="S732" s="845"/>
    </row>
    <row r="733" spans="1:19" ht="15" customHeight="1">
      <c r="A733" s="805"/>
      <c r="B733" s="832"/>
      <c r="C733" s="347" t="s">
        <v>814</v>
      </c>
      <c r="D733" s="827"/>
      <c r="E733" s="827"/>
      <c r="F733" s="827"/>
      <c r="G733" s="827"/>
      <c r="H733" s="389" t="s">
        <v>1</v>
      </c>
      <c r="I733" s="389" t="s">
        <v>562</v>
      </c>
      <c r="J733" s="285" t="s">
        <v>824</v>
      </c>
      <c r="K733" s="389" t="s">
        <v>8</v>
      </c>
      <c r="L733" s="389" t="s">
        <v>6</v>
      </c>
      <c r="M733" s="390"/>
      <c r="N733" s="390"/>
      <c r="O733" s="390">
        <v>68500</v>
      </c>
      <c r="P733" s="390">
        <v>113900</v>
      </c>
      <c r="Q733" s="390"/>
      <c r="R733" s="390"/>
      <c r="S733" s="808"/>
    </row>
    <row r="734" spans="1:19" ht="15" customHeight="1">
      <c r="A734" s="805"/>
      <c r="B734" s="830" t="s">
        <v>1297</v>
      </c>
      <c r="C734" s="346" t="s">
        <v>825</v>
      </c>
      <c r="D734" s="812" t="s">
        <v>784</v>
      </c>
      <c r="E734" s="812" t="s">
        <v>182</v>
      </c>
      <c r="F734" s="820">
        <v>43593</v>
      </c>
      <c r="G734" s="812" t="s">
        <v>22</v>
      </c>
      <c r="H734" s="378" t="s">
        <v>1</v>
      </c>
      <c r="I734" s="378" t="s">
        <v>562</v>
      </c>
      <c r="J734" s="387" t="s">
        <v>785</v>
      </c>
      <c r="K734" s="378" t="s">
        <v>87</v>
      </c>
      <c r="L734" s="378" t="s">
        <v>87</v>
      </c>
      <c r="M734" s="385">
        <f>M735</f>
        <v>815000</v>
      </c>
      <c r="N734" s="385">
        <f>N735</f>
        <v>815000</v>
      </c>
      <c r="O734" s="390"/>
      <c r="P734" s="390"/>
      <c r="Q734" s="390"/>
      <c r="R734" s="390"/>
      <c r="S734" s="808"/>
    </row>
    <row r="735" spans="1:19" ht="15" customHeight="1">
      <c r="A735" s="805"/>
      <c r="B735" s="832"/>
      <c r="C735" s="347" t="s">
        <v>754</v>
      </c>
      <c r="D735" s="597"/>
      <c r="E735" s="822"/>
      <c r="F735" s="836"/>
      <c r="G735" s="822"/>
      <c r="H735" s="389" t="s">
        <v>1</v>
      </c>
      <c r="I735" s="389" t="s">
        <v>562</v>
      </c>
      <c r="J735" s="285" t="s">
        <v>785</v>
      </c>
      <c r="K735" s="389" t="s">
        <v>12</v>
      </c>
      <c r="L735" s="389" t="s">
        <v>87</v>
      </c>
      <c r="M735" s="390">
        <v>815000</v>
      </c>
      <c r="N735" s="390">
        <v>815000</v>
      </c>
      <c r="O735" s="390"/>
      <c r="P735" s="390"/>
      <c r="Q735" s="390"/>
      <c r="R735" s="390"/>
      <c r="S735" s="808"/>
    </row>
    <row r="736" spans="1:19" ht="15" customHeight="1">
      <c r="A736" s="805"/>
      <c r="B736" s="830" t="s">
        <v>1005</v>
      </c>
      <c r="C736" s="346" t="s">
        <v>825</v>
      </c>
      <c r="D736" s="597"/>
      <c r="E736" s="822"/>
      <c r="F736" s="836"/>
      <c r="G736" s="822"/>
      <c r="H736" s="389" t="s">
        <v>1</v>
      </c>
      <c r="I736" s="389" t="s">
        <v>562</v>
      </c>
      <c r="J736" s="387" t="s">
        <v>785</v>
      </c>
      <c r="K736" s="389" t="s">
        <v>87</v>
      </c>
      <c r="L736" s="389" t="s">
        <v>87</v>
      </c>
      <c r="M736" s="385">
        <f>M737</f>
        <v>1877000</v>
      </c>
      <c r="N736" s="385">
        <f>N737</f>
        <v>1877000</v>
      </c>
      <c r="O736" s="390"/>
      <c r="P736" s="390"/>
      <c r="Q736" s="390"/>
      <c r="R736" s="390"/>
      <c r="S736" s="808"/>
    </row>
    <row r="737" spans="1:19" ht="15" customHeight="1">
      <c r="A737" s="805"/>
      <c r="B737" s="832"/>
      <c r="C737" s="347" t="s">
        <v>814</v>
      </c>
      <c r="D737" s="597"/>
      <c r="E737" s="822"/>
      <c r="F737" s="836"/>
      <c r="G737" s="822"/>
      <c r="H737" s="389" t="s">
        <v>1</v>
      </c>
      <c r="I737" s="389" t="s">
        <v>562</v>
      </c>
      <c r="J737" s="285" t="s">
        <v>785</v>
      </c>
      <c r="K737" s="389" t="s">
        <v>8</v>
      </c>
      <c r="L737" s="389" t="s">
        <v>6</v>
      </c>
      <c r="M737" s="390">
        <v>1877000</v>
      </c>
      <c r="N737" s="390">
        <v>1877000</v>
      </c>
      <c r="O737" s="390"/>
      <c r="P737" s="390"/>
      <c r="Q737" s="390"/>
      <c r="R737" s="390"/>
      <c r="S737" s="808"/>
    </row>
    <row r="738" spans="1:19" ht="15" customHeight="1">
      <c r="A738" s="805"/>
      <c r="B738" s="830" t="s">
        <v>1298</v>
      </c>
      <c r="C738" s="346" t="s">
        <v>1015</v>
      </c>
      <c r="D738" s="597"/>
      <c r="E738" s="822"/>
      <c r="F738" s="822"/>
      <c r="G738" s="861"/>
      <c r="H738" s="389" t="s">
        <v>1</v>
      </c>
      <c r="I738" s="389" t="s">
        <v>562</v>
      </c>
      <c r="J738" s="387" t="s">
        <v>786</v>
      </c>
      <c r="K738" s="389" t="s">
        <v>87</v>
      </c>
      <c r="L738" s="389" t="s">
        <v>87</v>
      </c>
      <c r="M738" s="385">
        <f>M739</f>
        <v>43000</v>
      </c>
      <c r="N738" s="385">
        <f>N739</f>
        <v>43000</v>
      </c>
      <c r="O738" s="390"/>
      <c r="P738" s="390"/>
      <c r="Q738" s="390"/>
      <c r="R738" s="390"/>
      <c r="S738" s="808"/>
    </row>
    <row r="739" spans="1:19" ht="15" customHeight="1">
      <c r="A739" s="805"/>
      <c r="B739" s="832"/>
      <c r="C739" s="347" t="s">
        <v>754</v>
      </c>
      <c r="D739" s="597"/>
      <c r="E739" s="822"/>
      <c r="F739" s="822"/>
      <c r="G739" s="861"/>
      <c r="H739" s="389" t="s">
        <v>1</v>
      </c>
      <c r="I739" s="389" t="s">
        <v>562</v>
      </c>
      <c r="J739" s="285" t="s">
        <v>786</v>
      </c>
      <c r="K739" s="389" t="s">
        <v>12</v>
      </c>
      <c r="L739" s="389" t="s">
        <v>278</v>
      </c>
      <c r="M739" s="390">
        <v>43000</v>
      </c>
      <c r="N739" s="390">
        <v>43000</v>
      </c>
      <c r="O739" s="390"/>
      <c r="P739" s="390"/>
      <c r="Q739" s="390"/>
      <c r="R739" s="390"/>
      <c r="S739" s="808"/>
    </row>
    <row r="740" spans="1:19" ht="15" customHeight="1">
      <c r="A740" s="805"/>
      <c r="B740" s="830" t="s">
        <v>840</v>
      </c>
      <c r="C740" s="346" t="s">
        <v>826</v>
      </c>
      <c r="D740" s="597"/>
      <c r="E740" s="822"/>
      <c r="F740" s="822"/>
      <c r="G740" s="861"/>
      <c r="H740" s="389" t="s">
        <v>1</v>
      </c>
      <c r="I740" s="389" t="s">
        <v>562</v>
      </c>
      <c r="J740" s="387" t="s">
        <v>786</v>
      </c>
      <c r="K740" s="389" t="s">
        <v>87</v>
      </c>
      <c r="L740" s="389" t="s">
        <v>87</v>
      </c>
      <c r="M740" s="385">
        <f>M741</f>
        <v>98700</v>
      </c>
      <c r="N740" s="385">
        <f>N741</f>
        <v>98700</v>
      </c>
      <c r="O740" s="390"/>
      <c r="P740" s="390"/>
      <c r="Q740" s="390"/>
      <c r="R740" s="390"/>
      <c r="S740" s="808"/>
    </row>
    <row r="741" spans="1:19" ht="15" customHeight="1">
      <c r="A741" s="805"/>
      <c r="B741" s="832"/>
      <c r="C741" s="347" t="s">
        <v>814</v>
      </c>
      <c r="D741" s="596"/>
      <c r="E741" s="827"/>
      <c r="F741" s="827"/>
      <c r="G741" s="862"/>
      <c r="H741" s="389" t="s">
        <v>1</v>
      </c>
      <c r="I741" s="389" t="s">
        <v>562</v>
      </c>
      <c r="J741" s="285" t="s">
        <v>786</v>
      </c>
      <c r="K741" s="389" t="s">
        <v>8</v>
      </c>
      <c r="L741" s="389" t="s">
        <v>6</v>
      </c>
      <c r="M741" s="390">
        <v>98700</v>
      </c>
      <c r="N741" s="390">
        <v>98700</v>
      </c>
      <c r="O741" s="390"/>
      <c r="P741" s="390"/>
      <c r="Q741" s="390"/>
      <c r="R741" s="390"/>
      <c r="S741" s="808"/>
    </row>
    <row r="742" spans="1:19" ht="15" customHeight="1">
      <c r="A742" s="805"/>
      <c r="B742" s="830" t="s">
        <v>1299</v>
      </c>
      <c r="C742" s="349" t="s">
        <v>1241</v>
      </c>
      <c r="D742" s="595" t="s">
        <v>1242</v>
      </c>
      <c r="E742" s="812" t="s">
        <v>182</v>
      </c>
      <c r="F742" s="820">
        <v>44071</v>
      </c>
      <c r="G742" s="860" t="s">
        <v>22</v>
      </c>
      <c r="H742" s="378" t="s">
        <v>1</v>
      </c>
      <c r="I742" s="378" t="s">
        <v>562</v>
      </c>
      <c r="J742" s="378" t="s">
        <v>1243</v>
      </c>
      <c r="K742" s="378" t="s">
        <v>87</v>
      </c>
      <c r="L742" s="389" t="s">
        <v>87</v>
      </c>
      <c r="M742" s="390"/>
      <c r="N742" s="385"/>
      <c r="O742" s="385">
        <f>O743</f>
        <v>296158</v>
      </c>
      <c r="P742" s="390"/>
      <c r="Q742" s="390"/>
      <c r="R742" s="390"/>
      <c r="S742" s="808"/>
    </row>
    <row r="743" spans="1:19" ht="15" customHeight="1">
      <c r="A743" s="805"/>
      <c r="B743" s="832"/>
      <c r="C743" s="347" t="s">
        <v>754</v>
      </c>
      <c r="D743" s="597"/>
      <c r="E743" s="822"/>
      <c r="F743" s="822"/>
      <c r="G743" s="861"/>
      <c r="H743" s="389" t="s">
        <v>1</v>
      </c>
      <c r="I743" s="389" t="s">
        <v>562</v>
      </c>
      <c r="J743" s="389" t="s">
        <v>1243</v>
      </c>
      <c r="K743" s="389" t="s">
        <v>12</v>
      </c>
      <c r="L743" s="389" t="s">
        <v>278</v>
      </c>
      <c r="M743" s="390"/>
      <c r="N743" s="390"/>
      <c r="O743" s="390">
        <v>296158</v>
      </c>
      <c r="P743" s="390"/>
      <c r="Q743" s="390"/>
      <c r="R743" s="390"/>
      <c r="S743" s="808"/>
    </row>
    <row r="744" spans="1:19" ht="15" customHeight="1">
      <c r="A744" s="805"/>
      <c r="B744" s="830" t="s">
        <v>1300</v>
      </c>
      <c r="C744" s="349" t="s">
        <v>1241</v>
      </c>
      <c r="D744" s="597"/>
      <c r="E744" s="822"/>
      <c r="F744" s="822"/>
      <c r="G744" s="861"/>
      <c r="H744" s="378" t="s">
        <v>1</v>
      </c>
      <c r="I744" s="378" t="s">
        <v>562</v>
      </c>
      <c r="J744" s="378" t="s">
        <v>1243</v>
      </c>
      <c r="K744" s="378" t="s">
        <v>87</v>
      </c>
      <c r="L744" s="389" t="s">
        <v>87</v>
      </c>
      <c r="M744" s="390"/>
      <c r="N744" s="385"/>
      <c r="O744" s="385">
        <f>O745</f>
        <v>1027994</v>
      </c>
      <c r="P744" s="390"/>
      <c r="Q744" s="390"/>
      <c r="R744" s="390"/>
      <c r="S744" s="808"/>
    </row>
    <row r="745" spans="1:19" ht="15" customHeight="1">
      <c r="A745" s="805"/>
      <c r="B745" s="832"/>
      <c r="C745" s="347" t="s">
        <v>779</v>
      </c>
      <c r="D745" s="597"/>
      <c r="E745" s="822"/>
      <c r="F745" s="822"/>
      <c r="G745" s="861"/>
      <c r="H745" s="389" t="s">
        <v>1</v>
      </c>
      <c r="I745" s="389" t="s">
        <v>562</v>
      </c>
      <c r="J745" s="389" t="s">
        <v>1243</v>
      </c>
      <c r="K745" s="389" t="s">
        <v>8</v>
      </c>
      <c r="L745" s="389" t="s">
        <v>6</v>
      </c>
      <c r="M745" s="390"/>
      <c r="N745" s="390"/>
      <c r="O745" s="390">
        <v>1027994</v>
      </c>
      <c r="P745" s="390"/>
      <c r="Q745" s="390"/>
      <c r="R745" s="390"/>
      <c r="S745" s="808"/>
    </row>
    <row r="746" spans="1:19" ht="15" customHeight="1">
      <c r="A746" s="805"/>
      <c r="B746" s="830" t="s">
        <v>1301</v>
      </c>
      <c r="C746" s="349" t="s">
        <v>1244</v>
      </c>
      <c r="D746" s="597"/>
      <c r="E746" s="822"/>
      <c r="F746" s="822"/>
      <c r="G746" s="861"/>
      <c r="H746" s="389" t="s">
        <v>1</v>
      </c>
      <c r="I746" s="389" t="s">
        <v>562</v>
      </c>
      <c r="J746" s="378" t="s">
        <v>1245</v>
      </c>
      <c r="K746" s="378" t="s">
        <v>87</v>
      </c>
      <c r="L746" s="378" t="s">
        <v>87</v>
      </c>
      <c r="M746" s="390"/>
      <c r="N746" s="385"/>
      <c r="O746" s="385">
        <f>O747</f>
        <v>78726</v>
      </c>
      <c r="P746" s="390"/>
      <c r="Q746" s="390"/>
      <c r="R746" s="390"/>
      <c r="S746" s="808"/>
    </row>
    <row r="747" spans="1:19" ht="15" customHeight="1">
      <c r="A747" s="805"/>
      <c r="B747" s="832"/>
      <c r="C747" s="347" t="s">
        <v>1302</v>
      </c>
      <c r="D747" s="597"/>
      <c r="E747" s="822"/>
      <c r="F747" s="822"/>
      <c r="G747" s="861"/>
      <c r="H747" s="389" t="s">
        <v>1</v>
      </c>
      <c r="I747" s="389" t="s">
        <v>562</v>
      </c>
      <c r="J747" s="389" t="s">
        <v>1245</v>
      </c>
      <c r="K747" s="389" t="s">
        <v>12</v>
      </c>
      <c r="L747" s="389" t="s">
        <v>278</v>
      </c>
      <c r="M747" s="390"/>
      <c r="N747" s="390"/>
      <c r="O747" s="390">
        <v>78726</v>
      </c>
      <c r="P747" s="390"/>
      <c r="Q747" s="390"/>
      <c r="R747" s="390"/>
      <c r="S747" s="808"/>
    </row>
    <row r="748" spans="1:19" ht="15" customHeight="1">
      <c r="A748" s="805"/>
      <c r="B748" s="830" t="s">
        <v>1083</v>
      </c>
      <c r="C748" s="349" t="s">
        <v>1244</v>
      </c>
      <c r="D748" s="597"/>
      <c r="E748" s="822"/>
      <c r="F748" s="822"/>
      <c r="G748" s="861"/>
      <c r="H748" s="389" t="s">
        <v>1</v>
      </c>
      <c r="I748" s="389" t="s">
        <v>562</v>
      </c>
      <c r="J748" s="378" t="s">
        <v>1245</v>
      </c>
      <c r="K748" s="378" t="s">
        <v>87</v>
      </c>
      <c r="L748" s="378" t="s">
        <v>87</v>
      </c>
      <c r="M748" s="390"/>
      <c r="N748" s="385"/>
      <c r="O748" s="385">
        <f>O749</f>
        <v>273265</v>
      </c>
      <c r="P748" s="390"/>
      <c r="Q748" s="390"/>
      <c r="R748" s="390"/>
      <c r="S748" s="808"/>
    </row>
    <row r="749" spans="1:19" ht="15" customHeight="1">
      <c r="A749" s="805"/>
      <c r="B749" s="832"/>
      <c r="C749" s="347" t="s">
        <v>779</v>
      </c>
      <c r="D749" s="596"/>
      <c r="E749" s="827"/>
      <c r="F749" s="827"/>
      <c r="G749" s="862"/>
      <c r="H749" s="389" t="s">
        <v>1</v>
      </c>
      <c r="I749" s="389" t="s">
        <v>562</v>
      </c>
      <c r="J749" s="389" t="s">
        <v>1243</v>
      </c>
      <c r="K749" s="389" t="s">
        <v>8</v>
      </c>
      <c r="L749" s="389" t="s">
        <v>6</v>
      </c>
      <c r="M749" s="390"/>
      <c r="N749" s="390"/>
      <c r="O749" s="390">
        <v>273265</v>
      </c>
      <c r="P749" s="390"/>
      <c r="Q749" s="390"/>
      <c r="R749" s="390"/>
      <c r="S749" s="808"/>
    </row>
    <row r="750" spans="1:19" ht="15" customHeight="1">
      <c r="A750" s="805"/>
      <c r="B750" s="830" t="s">
        <v>1303</v>
      </c>
      <c r="C750" s="349" t="s">
        <v>1304</v>
      </c>
      <c r="D750" s="595" t="s">
        <v>1305</v>
      </c>
      <c r="E750" s="812" t="s">
        <v>182</v>
      </c>
      <c r="F750" s="820">
        <v>44075</v>
      </c>
      <c r="G750" s="860" t="s">
        <v>22</v>
      </c>
      <c r="H750" s="378" t="s">
        <v>1</v>
      </c>
      <c r="I750" s="378" t="s">
        <v>562</v>
      </c>
      <c r="J750" s="378" t="s">
        <v>1306</v>
      </c>
      <c r="K750" s="378" t="s">
        <v>87</v>
      </c>
      <c r="L750" s="378" t="s">
        <v>87</v>
      </c>
      <c r="M750" s="390"/>
      <c r="N750" s="385"/>
      <c r="O750" s="385">
        <f>O751</f>
        <v>1388929.56</v>
      </c>
      <c r="P750" s="390"/>
      <c r="Q750" s="390"/>
      <c r="R750" s="390"/>
      <c r="S750" s="808"/>
    </row>
    <row r="751" spans="1:19" ht="15" customHeight="1">
      <c r="A751" s="805"/>
      <c r="B751" s="832"/>
      <c r="C751" s="347" t="s">
        <v>311</v>
      </c>
      <c r="D751" s="597"/>
      <c r="E751" s="822"/>
      <c r="F751" s="822"/>
      <c r="G751" s="861"/>
      <c r="H751" s="389" t="s">
        <v>1</v>
      </c>
      <c r="I751" s="389" t="s">
        <v>562</v>
      </c>
      <c r="J751" s="389" t="s">
        <v>1306</v>
      </c>
      <c r="K751" s="389" t="s">
        <v>12</v>
      </c>
      <c r="L751" s="389" t="s">
        <v>401</v>
      </c>
      <c r="M751" s="390"/>
      <c r="N751" s="390"/>
      <c r="O751" s="390">
        <v>1388929.56</v>
      </c>
      <c r="P751" s="390"/>
      <c r="Q751" s="390"/>
      <c r="R751" s="390"/>
      <c r="S751" s="808"/>
    </row>
    <row r="752" spans="1:19" ht="15" customHeight="1">
      <c r="A752" s="805"/>
      <c r="B752" s="831" t="s">
        <v>1307</v>
      </c>
      <c r="C752" s="349" t="s">
        <v>1304</v>
      </c>
      <c r="D752" s="597"/>
      <c r="E752" s="822"/>
      <c r="F752" s="822"/>
      <c r="G752" s="861"/>
      <c r="H752" s="378" t="s">
        <v>1</v>
      </c>
      <c r="I752" s="378" t="s">
        <v>562</v>
      </c>
      <c r="J752" s="378" t="s">
        <v>1306</v>
      </c>
      <c r="K752" s="378" t="s">
        <v>87</v>
      </c>
      <c r="L752" s="378" t="s">
        <v>87</v>
      </c>
      <c r="M752" s="390"/>
      <c r="N752" s="390"/>
      <c r="O752" s="385">
        <f>O753</f>
        <v>171658.24</v>
      </c>
      <c r="P752" s="390"/>
      <c r="Q752" s="390"/>
      <c r="R752" s="390"/>
      <c r="S752" s="808"/>
    </row>
    <row r="753" spans="1:19" ht="15" customHeight="1">
      <c r="A753" s="805"/>
      <c r="B753" s="832"/>
      <c r="C753" s="347" t="s">
        <v>311</v>
      </c>
      <c r="D753" s="597"/>
      <c r="E753" s="822"/>
      <c r="F753" s="822"/>
      <c r="G753" s="861"/>
      <c r="H753" s="389" t="s">
        <v>1</v>
      </c>
      <c r="I753" s="389" t="s">
        <v>562</v>
      </c>
      <c r="J753" s="389" t="s">
        <v>1306</v>
      </c>
      <c r="K753" s="389" t="s">
        <v>12</v>
      </c>
      <c r="L753" s="389" t="s">
        <v>401</v>
      </c>
      <c r="M753" s="390"/>
      <c r="N753" s="390"/>
      <c r="O753" s="390">
        <v>171658.24</v>
      </c>
      <c r="P753" s="390"/>
      <c r="Q753" s="390"/>
      <c r="R753" s="390"/>
      <c r="S753" s="808"/>
    </row>
    <row r="754" spans="1:19" ht="15" customHeight="1">
      <c r="A754" s="805"/>
      <c r="B754" s="830" t="s">
        <v>1308</v>
      </c>
      <c r="C754" s="349" t="s">
        <v>1304</v>
      </c>
      <c r="D754" s="597"/>
      <c r="E754" s="822"/>
      <c r="F754" s="822"/>
      <c r="G754" s="861"/>
      <c r="H754" s="378" t="s">
        <v>1</v>
      </c>
      <c r="I754" s="378" t="s">
        <v>562</v>
      </c>
      <c r="J754" s="378" t="s">
        <v>1306</v>
      </c>
      <c r="K754" s="378" t="s">
        <v>87</v>
      </c>
      <c r="L754" s="378" t="s">
        <v>87</v>
      </c>
      <c r="M754" s="390"/>
      <c r="N754" s="390"/>
      <c r="O754" s="385">
        <f>O755</f>
        <v>15780.2</v>
      </c>
      <c r="P754" s="390"/>
      <c r="Q754" s="390"/>
      <c r="R754" s="390"/>
      <c r="S754" s="808"/>
    </row>
    <row r="755" spans="1:19" ht="14.25" customHeight="1">
      <c r="A755" s="805"/>
      <c r="B755" s="832"/>
      <c r="C755" s="347" t="s">
        <v>311</v>
      </c>
      <c r="D755" s="597"/>
      <c r="E755" s="822"/>
      <c r="F755" s="822"/>
      <c r="G755" s="861"/>
      <c r="H755" s="389" t="s">
        <v>1</v>
      </c>
      <c r="I755" s="389" t="s">
        <v>562</v>
      </c>
      <c r="J755" s="389" t="s">
        <v>1306</v>
      </c>
      <c r="K755" s="389" t="s">
        <v>12</v>
      </c>
      <c r="L755" s="389" t="s">
        <v>401</v>
      </c>
      <c r="M755" s="390"/>
      <c r="N755" s="390"/>
      <c r="O755" s="390">
        <v>15780.2</v>
      </c>
      <c r="P755" s="390"/>
      <c r="Q755" s="390"/>
      <c r="R755" s="390"/>
      <c r="S755" s="808"/>
    </row>
    <row r="756" spans="1:19" ht="63">
      <c r="A756" s="805"/>
      <c r="B756" s="830" t="s">
        <v>1309</v>
      </c>
      <c r="C756" s="349" t="s">
        <v>1304</v>
      </c>
      <c r="D756" s="597"/>
      <c r="E756" s="822"/>
      <c r="F756" s="822"/>
      <c r="G756" s="861"/>
      <c r="H756" s="378" t="s">
        <v>1</v>
      </c>
      <c r="I756" s="378" t="s">
        <v>562</v>
      </c>
      <c r="J756" s="378" t="s">
        <v>1306</v>
      </c>
      <c r="K756" s="378" t="s">
        <v>87</v>
      </c>
      <c r="L756" s="378" t="s">
        <v>87</v>
      </c>
      <c r="M756" s="390"/>
      <c r="N756" s="385"/>
      <c r="O756" s="385">
        <f>O757</f>
        <v>5758070.44</v>
      </c>
      <c r="P756" s="390"/>
      <c r="Q756" s="390"/>
      <c r="R756" s="390"/>
      <c r="S756" s="808"/>
    </row>
    <row r="757" spans="1:19" ht="15" customHeight="1">
      <c r="A757" s="805"/>
      <c r="B757" s="832"/>
      <c r="C757" s="347" t="s">
        <v>756</v>
      </c>
      <c r="D757" s="597"/>
      <c r="E757" s="822"/>
      <c r="F757" s="822"/>
      <c r="G757" s="861"/>
      <c r="H757" s="389" t="s">
        <v>1</v>
      </c>
      <c r="I757" s="389" t="s">
        <v>562</v>
      </c>
      <c r="J757" s="389" t="s">
        <v>1306</v>
      </c>
      <c r="K757" s="389" t="s">
        <v>8</v>
      </c>
      <c r="L757" s="389" t="s">
        <v>6</v>
      </c>
      <c r="M757" s="390"/>
      <c r="N757" s="390"/>
      <c r="O757" s="390">
        <v>5758070.44</v>
      </c>
      <c r="P757" s="390"/>
      <c r="Q757" s="390"/>
      <c r="R757" s="390"/>
      <c r="S757" s="808"/>
    </row>
    <row r="758" spans="1:19" ht="15" customHeight="1">
      <c r="A758" s="805"/>
      <c r="B758" s="830" t="s">
        <v>1310</v>
      </c>
      <c r="C758" s="349" t="s">
        <v>1304</v>
      </c>
      <c r="D758" s="597"/>
      <c r="E758" s="822"/>
      <c r="F758" s="822"/>
      <c r="G758" s="861"/>
      <c r="H758" s="389" t="s">
        <v>1</v>
      </c>
      <c r="I758" s="389" t="s">
        <v>562</v>
      </c>
      <c r="J758" s="378" t="s">
        <v>1306</v>
      </c>
      <c r="K758" s="378" t="s">
        <v>87</v>
      </c>
      <c r="L758" s="378" t="s">
        <v>87</v>
      </c>
      <c r="M758" s="390"/>
      <c r="N758" s="390"/>
      <c r="O758" s="385">
        <f>O759</f>
        <v>711641.76</v>
      </c>
      <c r="P758" s="390"/>
      <c r="Q758" s="390"/>
      <c r="R758" s="390"/>
      <c r="S758" s="808"/>
    </row>
    <row r="759" spans="1:19" ht="15" customHeight="1">
      <c r="A759" s="805"/>
      <c r="B759" s="832"/>
      <c r="C759" s="347" t="s">
        <v>756</v>
      </c>
      <c r="D759" s="597"/>
      <c r="E759" s="822"/>
      <c r="F759" s="822"/>
      <c r="G759" s="861"/>
      <c r="H759" s="389" t="s">
        <v>1</v>
      </c>
      <c r="I759" s="389" t="s">
        <v>562</v>
      </c>
      <c r="J759" s="389" t="s">
        <v>1306</v>
      </c>
      <c r="K759" s="389" t="s">
        <v>8</v>
      </c>
      <c r="L759" s="389" t="s">
        <v>6</v>
      </c>
      <c r="M759" s="390"/>
      <c r="N759" s="390"/>
      <c r="O759" s="390">
        <v>711641.76</v>
      </c>
      <c r="P759" s="390"/>
      <c r="Q759" s="390"/>
      <c r="R759" s="390"/>
      <c r="S759" s="808"/>
    </row>
    <row r="760" spans="1:19" ht="15" customHeight="1">
      <c r="A760" s="805"/>
      <c r="B760" s="830" t="s">
        <v>1311</v>
      </c>
      <c r="C760" s="349" t="s">
        <v>1304</v>
      </c>
      <c r="D760" s="597"/>
      <c r="E760" s="822"/>
      <c r="F760" s="822"/>
      <c r="G760" s="861"/>
      <c r="H760" s="389" t="s">
        <v>1</v>
      </c>
      <c r="I760" s="389" t="s">
        <v>562</v>
      </c>
      <c r="J760" s="378" t="s">
        <v>1306</v>
      </c>
      <c r="K760" s="378" t="s">
        <v>87</v>
      </c>
      <c r="L760" s="378" t="s">
        <v>87</v>
      </c>
      <c r="M760" s="390"/>
      <c r="N760" s="390"/>
      <c r="O760" s="385">
        <f>O761</f>
        <v>65419.8</v>
      </c>
      <c r="P760" s="390"/>
      <c r="Q760" s="390"/>
      <c r="R760" s="390"/>
      <c r="S760" s="808"/>
    </row>
    <row r="761" spans="1:19" ht="15" customHeight="1">
      <c r="A761" s="805"/>
      <c r="B761" s="832"/>
      <c r="C761" s="347" t="s">
        <v>756</v>
      </c>
      <c r="D761" s="596"/>
      <c r="E761" s="827"/>
      <c r="F761" s="827"/>
      <c r="G761" s="862"/>
      <c r="H761" s="389" t="s">
        <v>1</v>
      </c>
      <c r="I761" s="389" t="s">
        <v>562</v>
      </c>
      <c r="J761" s="389" t="s">
        <v>1306</v>
      </c>
      <c r="K761" s="389" t="s">
        <v>8</v>
      </c>
      <c r="L761" s="389" t="s">
        <v>6</v>
      </c>
      <c r="M761" s="390"/>
      <c r="N761" s="390"/>
      <c r="O761" s="390">
        <v>65419.8</v>
      </c>
      <c r="P761" s="390"/>
      <c r="Q761" s="390"/>
      <c r="R761" s="390"/>
      <c r="S761" s="808"/>
    </row>
    <row r="762" spans="1:19" ht="42">
      <c r="A762" s="805"/>
      <c r="B762" s="837" t="s">
        <v>1312</v>
      </c>
      <c r="C762" s="343" t="s">
        <v>827</v>
      </c>
      <c r="D762" s="812" t="s">
        <v>1034</v>
      </c>
      <c r="E762" s="812" t="s">
        <v>182</v>
      </c>
      <c r="F762" s="820">
        <v>43830</v>
      </c>
      <c r="G762" s="812" t="s">
        <v>22</v>
      </c>
      <c r="H762" s="379" t="s">
        <v>1</v>
      </c>
      <c r="I762" s="378" t="s">
        <v>24</v>
      </c>
      <c r="J762" s="378" t="s">
        <v>828</v>
      </c>
      <c r="K762" s="379" t="s">
        <v>87</v>
      </c>
      <c r="L762" s="378" t="s">
        <v>87</v>
      </c>
      <c r="M762" s="385">
        <f aca="true" t="shared" si="107" ref="M762:R762">M763</f>
        <v>19217000</v>
      </c>
      <c r="N762" s="385">
        <f t="shared" si="107"/>
        <v>19217000</v>
      </c>
      <c r="O762" s="385">
        <f t="shared" si="107"/>
        <v>18417100</v>
      </c>
      <c r="P762" s="385">
        <f t="shared" si="107"/>
        <v>17899400</v>
      </c>
      <c r="Q762" s="385">
        <f t="shared" si="107"/>
        <v>17899400</v>
      </c>
      <c r="R762" s="385">
        <f t="shared" si="107"/>
        <v>17899400</v>
      </c>
      <c r="S762" s="813"/>
    </row>
    <row r="763" spans="1:19" ht="78.75">
      <c r="A763" s="805"/>
      <c r="B763" s="840"/>
      <c r="C763" s="166" t="s">
        <v>770</v>
      </c>
      <c r="D763" s="827"/>
      <c r="E763" s="827"/>
      <c r="F763" s="827"/>
      <c r="G763" s="827"/>
      <c r="H763" s="285" t="s">
        <v>1</v>
      </c>
      <c r="I763" s="285" t="s">
        <v>24</v>
      </c>
      <c r="J763" s="285" t="s">
        <v>828</v>
      </c>
      <c r="K763" s="285" t="s">
        <v>9</v>
      </c>
      <c r="L763" s="285" t="s">
        <v>6</v>
      </c>
      <c r="M763" s="384">
        <v>19217000</v>
      </c>
      <c r="N763" s="384">
        <v>19217000</v>
      </c>
      <c r="O763" s="384">
        <v>18417100</v>
      </c>
      <c r="P763" s="384">
        <v>17899400</v>
      </c>
      <c r="Q763" s="384">
        <v>17899400</v>
      </c>
      <c r="R763" s="384">
        <v>17899400</v>
      </c>
      <c r="S763" s="808">
        <v>3</v>
      </c>
    </row>
    <row r="764" spans="1:19" ht="136.5">
      <c r="A764" s="805"/>
      <c r="B764" s="837" t="s">
        <v>1313</v>
      </c>
      <c r="C764" s="343" t="s">
        <v>1081</v>
      </c>
      <c r="D764" s="594" t="s">
        <v>801</v>
      </c>
      <c r="E764" s="812" t="s">
        <v>182</v>
      </c>
      <c r="F764" s="820">
        <v>43466</v>
      </c>
      <c r="G764" s="820" t="s">
        <v>22</v>
      </c>
      <c r="H764" s="379" t="s">
        <v>1</v>
      </c>
      <c r="I764" s="378" t="s">
        <v>24</v>
      </c>
      <c r="J764" s="387" t="s">
        <v>829</v>
      </c>
      <c r="K764" s="378" t="s">
        <v>87</v>
      </c>
      <c r="L764" s="378" t="s">
        <v>87</v>
      </c>
      <c r="M764" s="385">
        <f aca="true" t="shared" si="108" ref="M764:R764">M765</f>
        <v>904000</v>
      </c>
      <c r="N764" s="301">
        <f t="shared" si="108"/>
        <v>904000</v>
      </c>
      <c r="O764" s="385">
        <f t="shared" si="108"/>
        <v>890000</v>
      </c>
      <c r="P764" s="385">
        <f t="shared" si="108"/>
        <v>1126000</v>
      </c>
      <c r="Q764" s="385">
        <f t="shared" si="108"/>
        <v>1126000</v>
      </c>
      <c r="R764" s="385">
        <f t="shared" si="108"/>
        <v>1126000</v>
      </c>
      <c r="S764" s="1111"/>
    </row>
    <row r="765" spans="1:19" ht="78.75">
      <c r="A765" s="805"/>
      <c r="B765" s="843"/>
      <c r="C765" s="166" t="s">
        <v>830</v>
      </c>
      <c r="D765" s="597"/>
      <c r="E765" s="822"/>
      <c r="F765" s="836"/>
      <c r="G765" s="822"/>
      <c r="H765" s="402" t="s">
        <v>1</v>
      </c>
      <c r="I765" s="285" t="s">
        <v>24</v>
      </c>
      <c r="J765" s="285" t="s">
        <v>829</v>
      </c>
      <c r="K765" s="285" t="s">
        <v>9</v>
      </c>
      <c r="L765" s="389" t="s">
        <v>6</v>
      </c>
      <c r="M765" s="390">
        <v>904000</v>
      </c>
      <c r="N765" s="390">
        <v>904000</v>
      </c>
      <c r="O765" s="390">
        <v>890000</v>
      </c>
      <c r="P765" s="390">
        <v>1126000</v>
      </c>
      <c r="Q765" s="390">
        <v>1126000</v>
      </c>
      <c r="R765" s="390">
        <v>1126000</v>
      </c>
      <c r="S765" s="817">
        <v>3</v>
      </c>
    </row>
    <row r="766" spans="1:19" ht="189">
      <c r="A766" s="805"/>
      <c r="B766" s="837" t="s">
        <v>1314</v>
      </c>
      <c r="C766" s="343" t="s">
        <v>831</v>
      </c>
      <c r="D766" s="590"/>
      <c r="E766" s="592"/>
      <c r="F766" s="592"/>
      <c r="G766" s="592"/>
      <c r="H766" s="379" t="s">
        <v>1</v>
      </c>
      <c r="I766" s="378" t="s">
        <v>24</v>
      </c>
      <c r="J766" s="387" t="s">
        <v>832</v>
      </c>
      <c r="K766" s="378" t="s">
        <v>87</v>
      </c>
      <c r="L766" s="378" t="s">
        <v>87</v>
      </c>
      <c r="M766" s="385">
        <f aca="true" t="shared" si="109" ref="M766:R766">M767</f>
        <v>226000</v>
      </c>
      <c r="N766" s="301">
        <f t="shared" si="109"/>
        <v>226000</v>
      </c>
      <c r="O766" s="385">
        <f t="shared" si="109"/>
        <v>237000</v>
      </c>
      <c r="P766" s="385">
        <f t="shared" si="109"/>
        <v>299400</v>
      </c>
      <c r="Q766" s="385">
        <f t="shared" si="109"/>
        <v>299400</v>
      </c>
      <c r="R766" s="385">
        <f t="shared" si="109"/>
        <v>299400</v>
      </c>
      <c r="S766" s="1111"/>
    </row>
    <row r="767" spans="1:19" ht="78.75">
      <c r="A767" s="805"/>
      <c r="B767" s="843"/>
      <c r="C767" s="166" t="s">
        <v>770</v>
      </c>
      <c r="D767" s="591"/>
      <c r="E767" s="593"/>
      <c r="F767" s="593"/>
      <c r="G767" s="593"/>
      <c r="H767" s="285" t="s">
        <v>1</v>
      </c>
      <c r="I767" s="285" t="s">
        <v>24</v>
      </c>
      <c r="J767" s="285" t="s">
        <v>832</v>
      </c>
      <c r="K767" s="285" t="s">
        <v>9</v>
      </c>
      <c r="L767" s="285" t="s">
        <v>6</v>
      </c>
      <c r="M767" s="384">
        <v>226000</v>
      </c>
      <c r="N767" s="384">
        <v>226000</v>
      </c>
      <c r="O767" s="384">
        <v>237000</v>
      </c>
      <c r="P767" s="384">
        <v>299400</v>
      </c>
      <c r="Q767" s="384">
        <v>299400</v>
      </c>
      <c r="R767" s="384">
        <v>299400</v>
      </c>
      <c r="S767" s="808">
        <v>3</v>
      </c>
    </row>
    <row r="768" spans="1:19" ht="63">
      <c r="A768" s="805"/>
      <c r="B768" s="837" t="s">
        <v>1088</v>
      </c>
      <c r="C768" s="343" t="s">
        <v>1284</v>
      </c>
      <c r="D768" s="823" t="s">
        <v>1315</v>
      </c>
      <c r="E768" s="823" t="s">
        <v>182</v>
      </c>
      <c r="F768" s="824">
        <v>42736</v>
      </c>
      <c r="G768" s="824">
        <v>44196</v>
      </c>
      <c r="H768" s="387" t="s">
        <v>1</v>
      </c>
      <c r="I768" s="387" t="s">
        <v>24</v>
      </c>
      <c r="J768" s="387" t="s">
        <v>782</v>
      </c>
      <c r="K768" s="387" t="s">
        <v>87</v>
      </c>
      <c r="L768" s="378" t="s">
        <v>87</v>
      </c>
      <c r="M768" s="385">
        <f aca="true" t="shared" si="110" ref="M768:R768">M769</f>
        <v>2203800</v>
      </c>
      <c r="N768" s="385">
        <f t="shared" si="110"/>
        <v>2197443.83</v>
      </c>
      <c r="O768" s="385">
        <f t="shared" si="110"/>
        <v>2285000</v>
      </c>
      <c r="P768" s="385">
        <f t="shared" si="110"/>
        <v>0</v>
      </c>
      <c r="Q768" s="385">
        <f t="shared" si="110"/>
        <v>0</v>
      </c>
      <c r="R768" s="385">
        <f t="shared" si="110"/>
        <v>0</v>
      </c>
      <c r="S768" s="808"/>
    </row>
    <row r="769" spans="1:19" ht="22.5">
      <c r="A769" s="805"/>
      <c r="B769" s="844"/>
      <c r="C769" s="347" t="s">
        <v>814</v>
      </c>
      <c r="D769" s="863"/>
      <c r="E769" s="864"/>
      <c r="F769" s="864"/>
      <c r="G769" s="864"/>
      <c r="H769" s="389" t="s">
        <v>1</v>
      </c>
      <c r="I769" s="389" t="s">
        <v>24</v>
      </c>
      <c r="J769" s="389" t="s">
        <v>782</v>
      </c>
      <c r="K769" s="389" t="s">
        <v>8</v>
      </c>
      <c r="L769" s="389" t="s">
        <v>6</v>
      </c>
      <c r="M769" s="390">
        <v>2203800</v>
      </c>
      <c r="N769" s="308">
        <v>2197443.83</v>
      </c>
      <c r="O769" s="390">
        <v>2285000</v>
      </c>
      <c r="P769" s="385"/>
      <c r="Q769" s="385"/>
      <c r="R769" s="385"/>
      <c r="S769" s="808">
        <v>3</v>
      </c>
    </row>
    <row r="770" spans="1:19" ht="42">
      <c r="A770" s="805"/>
      <c r="B770" s="830" t="s">
        <v>1089</v>
      </c>
      <c r="C770" s="346" t="s">
        <v>833</v>
      </c>
      <c r="D770" s="823" t="s">
        <v>834</v>
      </c>
      <c r="E770" s="812" t="s">
        <v>182</v>
      </c>
      <c r="F770" s="820">
        <v>43684</v>
      </c>
      <c r="G770" s="823" t="s">
        <v>1082</v>
      </c>
      <c r="H770" s="378" t="s">
        <v>1</v>
      </c>
      <c r="I770" s="378" t="s">
        <v>24</v>
      </c>
      <c r="J770" s="378" t="s">
        <v>835</v>
      </c>
      <c r="K770" s="387" t="s">
        <v>87</v>
      </c>
      <c r="L770" s="378" t="s">
        <v>87</v>
      </c>
      <c r="M770" s="385">
        <f>M771</f>
        <v>1000000</v>
      </c>
      <c r="N770" s="385">
        <f>N771</f>
        <v>1000000</v>
      </c>
      <c r="O770" s="385"/>
      <c r="P770" s="385"/>
      <c r="Q770" s="385"/>
      <c r="R770" s="385"/>
      <c r="S770" s="808"/>
    </row>
    <row r="771" spans="1:19" ht="22.5">
      <c r="A771" s="805"/>
      <c r="B771" s="832"/>
      <c r="C771" s="226" t="s">
        <v>779</v>
      </c>
      <c r="D771" s="863"/>
      <c r="E771" s="596"/>
      <c r="F771" s="596"/>
      <c r="G771" s="864"/>
      <c r="H771" s="389" t="s">
        <v>1</v>
      </c>
      <c r="I771" s="389" t="s">
        <v>24</v>
      </c>
      <c r="J771" s="389" t="s">
        <v>835</v>
      </c>
      <c r="K771" s="389" t="s">
        <v>8</v>
      </c>
      <c r="L771" s="389" t="s">
        <v>6</v>
      </c>
      <c r="M771" s="390">
        <v>1000000</v>
      </c>
      <c r="N771" s="390">
        <v>1000000</v>
      </c>
      <c r="O771" s="390"/>
      <c r="P771" s="390"/>
      <c r="Q771" s="390"/>
      <c r="R771" s="390"/>
      <c r="S771" s="808"/>
    </row>
    <row r="772" spans="1:19" ht="63">
      <c r="A772" s="805"/>
      <c r="B772" s="1113" t="s">
        <v>1090</v>
      </c>
      <c r="C772" s="346" t="s">
        <v>1067</v>
      </c>
      <c r="D772" s="595" t="s">
        <v>1316</v>
      </c>
      <c r="E772" s="595" t="s">
        <v>182</v>
      </c>
      <c r="F772" s="598">
        <v>43831</v>
      </c>
      <c r="G772" s="595" t="s">
        <v>22</v>
      </c>
      <c r="H772" s="389" t="s">
        <v>1</v>
      </c>
      <c r="I772" s="389" t="s">
        <v>24</v>
      </c>
      <c r="J772" s="378" t="s">
        <v>1055</v>
      </c>
      <c r="K772" s="378" t="s">
        <v>87</v>
      </c>
      <c r="L772" s="378" t="s">
        <v>87</v>
      </c>
      <c r="M772" s="385"/>
      <c r="N772" s="385"/>
      <c r="O772" s="385">
        <f>O773</f>
        <v>1000000</v>
      </c>
      <c r="P772" s="385">
        <f>P773</f>
        <v>0</v>
      </c>
      <c r="Q772" s="385"/>
      <c r="R772" s="385"/>
      <c r="S772" s="808"/>
    </row>
    <row r="773" spans="1:19" ht="22.5">
      <c r="A773" s="805"/>
      <c r="B773" s="1113"/>
      <c r="C773" s="186" t="s">
        <v>779</v>
      </c>
      <c r="D773" s="597"/>
      <c r="E773" s="597"/>
      <c r="F773" s="597"/>
      <c r="G773" s="597"/>
      <c r="H773" s="389" t="s">
        <v>1</v>
      </c>
      <c r="I773" s="389" t="s">
        <v>24</v>
      </c>
      <c r="J773" s="389" t="s">
        <v>1055</v>
      </c>
      <c r="K773" s="389" t="s">
        <v>8</v>
      </c>
      <c r="L773" s="389" t="s">
        <v>6</v>
      </c>
      <c r="M773" s="390"/>
      <c r="N773" s="390"/>
      <c r="O773" s="390">
        <v>1000000</v>
      </c>
      <c r="P773" s="390"/>
      <c r="Q773" s="390"/>
      <c r="R773" s="390"/>
      <c r="S773" s="808"/>
    </row>
    <row r="774" spans="1:19" ht="63">
      <c r="A774" s="805"/>
      <c r="B774" s="831" t="s">
        <v>1091</v>
      </c>
      <c r="C774" s="346" t="s">
        <v>1069</v>
      </c>
      <c r="D774" s="597"/>
      <c r="E774" s="597"/>
      <c r="F774" s="597"/>
      <c r="G774" s="597"/>
      <c r="H774" s="389" t="s">
        <v>1</v>
      </c>
      <c r="I774" s="389" t="s">
        <v>24</v>
      </c>
      <c r="J774" s="378" t="s">
        <v>1060</v>
      </c>
      <c r="K774" s="378" t="s">
        <v>87</v>
      </c>
      <c r="L774" s="378" t="s">
        <v>87</v>
      </c>
      <c r="M774" s="390"/>
      <c r="N774" s="390"/>
      <c r="O774" s="385">
        <f>O775</f>
        <v>266000</v>
      </c>
      <c r="P774" s="390">
        <f>P775</f>
        <v>0</v>
      </c>
      <c r="Q774" s="390"/>
      <c r="R774" s="390"/>
      <c r="S774" s="808"/>
    </row>
    <row r="775" spans="1:19" ht="22.5">
      <c r="A775" s="805"/>
      <c r="B775" s="832"/>
      <c r="C775" s="186" t="s">
        <v>779</v>
      </c>
      <c r="D775" s="596"/>
      <c r="E775" s="596"/>
      <c r="F775" s="596"/>
      <c r="G775" s="596"/>
      <c r="H775" s="389" t="s">
        <v>1</v>
      </c>
      <c r="I775" s="389" t="s">
        <v>24</v>
      </c>
      <c r="J775" s="389" t="s">
        <v>1060</v>
      </c>
      <c r="K775" s="389" t="s">
        <v>8</v>
      </c>
      <c r="L775" s="389" t="s">
        <v>6</v>
      </c>
      <c r="M775" s="390"/>
      <c r="N775" s="390"/>
      <c r="O775" s="390">
        <v>266000</v>
      </c>
      <c r="P775" s="390"/>
      <c r="Q775" s="390"/>
      <c r="R775" s="390"/>
      <c r="S775" s="808"/>
    </row>
    <row r="776" spans="1:19" ht="31.5">
      <c r="A776" s="805"/>
      <c r="B776" s="800" t="s">
        <v>1317</v>
      </c>
      <c r="C776" s="346" t="s">
        <v>836</v>
      </c>
      <c r="D776" s="812" t="s">
        <v>1318</v>
      </c>
      <c r="E776" s="812" t="s">
        <v>182</v>
      </c>
      <c r="F776" s="820">
        <v>42783</v>
      </c>
      <c r="G776" s="812" t="s">
        <v>22</v>
      </c>
      <c r="H776" s="379" t="s">
        <v>1</v>
      </c>
      <c r="I776" s="378" t="s">
        <v>1</v>
      </c>
      <c r="J776" s="387" t="s">
        <v>837</v>
      </c>
      <c r="K776" s="378" t="s">
        <v>87</v>
      </c>
      <c r="L776" s="378" t="s">
        <v>87</v>
      </c>
      <c r="M776" s="385">
        <f aca="true" t="shared" si="111" ref="M776:R776">M777</f>
        <v>120000</v>
      </c>
      <c r="N776" s="385">
        <f t="shared" si="111"/>
        <v>120000</v>
      </c>
      <c r="O776" s="385">
        <f t="shared" si="111"/>
        <v>140000</v>
      </c>
      <c r="P776" s="385">
        <f t="shared" si="111"/>
        <v>140000</v>
      </c>
      <c r="Q776" s="385">
        <f t="shared" si="111"/>
        <v>140000</v>
      </c>
      <c r="R776" s="385">
        <f t="shared" si="111"/>
        <v>140000</v>
      </c>
      <c r="S776" s="1111"/>
    </row>
    <row r="777" spans="1:19" ht="11.25">
      <c r="A777" s="805"/>
      <c r="B777" s="644"/>
      <c r="C777" s="226" t="s">
        <v>311</v>
      </c>
      <c r="D777" s="596"/>
      <c r="E777" s="596"/>
      <c r="F777" s="596"/>
      <c r="G777" s="596"/>
      <c r="H777" s="389" t="s">
        <v>1</v>
      </c>
      <c r="I777" s="389" t="s">
        <v>1</v>
      </c>
      <c r="J777" s="389" t="s">
        <v>837</v>
      </c>
      <c r="K777" s="389" t="s">
        <v>32</v>
      </c>
      <c r="L777" s="389" t="s">
        <v>401</v>
      </c>
      <c r="M777" s="390">
        <v>120000</v>
      </c>
      <c r="N777" s="390">
        <v>120000</v>
      </c>
      <c r="O777" s="390">
        <v>140000</v>
      </c>
      <c r="P777" s="390">
        <v>140000</v>
      </c>
      <c r="Q777" s="390">
        <v>140000</v>
      </c>
      <c r="R777" s="390">
        <v>140000</v>
      </c>
      <c r="S777" s="808">
        <v>3</v>
      </c>
    </row>
    <row r="778" spans="1:19" ht="63">
      <c r="A778" s="805"/>
      <c r="B778" s="837" t="s">
        <v>1319</v>
      </c>
      <c r="C778" s="348" t="s">
        <v>838</v>
      </c>
      <c r="D778" s="812" t="s">
        <v>1320</v>
      </c>
      <c r="E778" s="812" t="s">
        <v>182</v>
      </c>
      <c r="F778" s="820">
        <v>42783</v>
      </c>
      <c r="G778" s="812" t="s">
        <v>22</v>
      </c>
      <c r="H778" s="387" t="s">
        <v>1</v>
      </c>
      <c r="I778" s="387" t="s">
        <v>1</v>
      </c>
      <c r="J778" s="387" t="s">
        <v>43</v>
      </c>
      <c r="K778" s="387" t="s">
        <v>87</v>
      </c>
      <c r="L778" s="387"/>
      <c r="M778" s="381">
        <f aca="true" t="shared" si="112" ref="M778:R778">M779</f>
        <v>10000</v>
      </c>
      <c r="N778" s="381">
        <f t="shared" si="112"/>
        <v>10000</v>
      </c>
      <c r="O778" s="381">
        <f t="shared" si="112"/>
        <v>10000</v>
      </c>
      <c r="P778" s="381">
        <f t="shared" si="112"/>
        <v>10000</v>
      </c>
      <c r="Q778" s="381">
        <f t="shared" si="112"/>
        <v>10000</v>
      </c>
      <c r="R778" s="381">
        <f t="shared" si="112"/>
        <v>10000</v>
      </c>
      <c r="S778" s="817"/>
    </row>
    <row r="779" spans="1:19" ht="22.5">
      <c r="A779" s="805"/>
      <c r="B779" s="843"/>
      <c r="C779" s="347" t="s">
        <v>756</v>
      </c>
      <c r="D779" s="596"/>
      <c r="E779" s="596"/>
      <c r="F779" s="596"/>
      <c r="G779" s="596"/>
      <c r="H779" s="404" t="s">
        <v>1</v>
      </c>
      <c r="I779" s="404" t="s">
        <v>1</v>
      </c>
      <c r="J779" s="404" t="s">
        <v>43</v>
      </c>
      <c r="K779" s="404" t="s">
        <v>8</v>
      </c>
      <c r="L779" s="404"/>
      <c r="M779" s="405">
        <v>10000</v>
      </c>
      <c r="N779" s="405">
        <v>10000</v>
      </c>
      <c r="O779" s="405">
        <v>10000</v>
      </c>
      <c r="P779" s="405">
        <v>10000</v>
      </c>
      <c r="Q779" s="405">
        <v>10000</v>
      </c>
      <c r="R779" s="405">
        <v>10000</v>
      </c>
      <c r="S779" s="849">
        <v>3</v>
      </c>
    </row>
    <row r="780" spans="1:19" ht="31.5">
      <c r="A780" s="805"/>
      <c r="B780" s="837" t="s">
        <v>1321</v>
      </c>
      <c r="C780" s="348" t="s">
        <v>839</v>
      </c>
      <c r="D780" s="812" t="s">
        <v>1322</v>
      </c>
      <c r="E780" s="812" t="s">
        <v>182</v>
      </c>
      <c r="F780" s="820">
        <v>42783</v>
      </c>
      <c r="G780" s="812" t="s">
        <v>22</v>
      </c>
      <c r="H780" s="387" t="s">
        <v>1</v>
      </c>
      <c r="I780" s="387" t="s">
        <v>1</v>
      </c>
      <c r="J780" s="387" t="s">
        <v>59</v>
      </c>
      <c r="K780" s="387" t="s">
        <v>87</v>
      </c>
      <c r="L780" s="387" t="s">
        <v>87</v>
      </c>
      <c r="M780" s="381">
        <f aca="true" t="shared" si="113" ref="M780:R782">M781</f>
        <v>30000</v>
      </c>
      <c r="N780" s="381">
        <f t="shared" si="113"/>
        <v>30000</v>
      </c>
      <c r="O780" s="381">
        <f t="shared" si="113"/>
        <v>45000</v>
      </c>
      <c r="P780" s="381">
        <f t="shared" si="113"/>
        <v>45000</v>
      </c>
      <c r="Q780" s="381">
        <f t="shared" si="113"/>
        <v>45000</v>
      </c>
      <c r="R780" s="381">
        <f t="shared" si="113"/>
        <v>45000</v>
      </c>
      <c r="S780" s="866"/>
    </row>
    <row r="781" spans="1:19" ht="22.5">
      <c r="A781" s="805"/>
      <c r="B781" s="843"/>
      <c r="C781" s="347" t="s">
        <v>756</v>
      </c>
      <c r="D781" s="596"/>
      <c r="E781" s="596"/>
      <c r="F781" s="596"/>
      <c r="G781" s="596"/>
      <c r="H781" s="285" t="s">
        <v>1</v>
      </c>
      <c r="I781" s="285" t="s">
        <v>1</v>
      </c>
      <c r="J781" s="285" t="s">
        <v>59</v>
      </c>
      <c r="K781" s="285" t="s">
        <v>8</v>
      </c>
      <c r="L781" s="285" t="s">
        <v>6</v>
      </c>
      <c r="M781" s="384">
        <v>30000</v>
      </c>
      <c r="N781" s="384">
        <v>30000</v>
      </c>
      <c r="O781" s="384">
        <v>45000</v>
      </c>
      <c r="P781" s="384">
        <v>45000</v>
      </c>
      <c r="Q781" s="384">
        <v>45000</v>
      </c>
      <c r="R781" s="384">
        <v>45000</v>
      </c>
      <c r="S781" s="817">
        <v>3</v>
      </c>
    </row>
    <row r="782" spans="1:19" ht="84">
      <c r="A782" s="805"/>
      <c r="B782" s="837" t="s">
        <v>1323</v>
      </c>
      <c r="C782" s="348" t="s">
        <v>1324</v>
      </c>
      <c r="D782" s="812" t="s">
        <v>1322</v>
      </c>
      <c r="E782" s="812" t="s">
        <v>182</v>
      </c>
      <c r="F782" s="820">
        <v>42783</v>
      </c>
      <c r="G782" s="812" t="s">
        <v>22</v>
      </c>
      <c r="H782" s="387" t="s">
        <v>1</v>
      </c>
      <c r="I782" s="387" t="s">
        <v>1</v>
      </c>
      <c r="J782" s="387" t="s">
        <v>841</v>
      </c>
      <c r="K782" s="387" t="s">
        <v>87</v>
      </c>
      <c r="L782" s="387" t="s">
        <v>87</v>
      </c>
      <c r="M782" s="403">
        <f>M783</f>
        <v>25000</v>
      </c>
      <c r="N782" s="403">
        <f>N783</f>
        <v>25000</v>
      </c>
      <c r="O782" s="403">
        <f t="shared" si="113"/>
        <v>25000</v>
      </c>
      <c r="P782" s="403">
        <f t="shared" si="113"/>
        <v>25000</v>
      </c>
      <c r="Q782" s="381">
        <f t="shared" si="113"/>
        <v>25000</v>
      </c>
      <c r="R782" s="381">
        <f t="shared" si="113"/>
        <v>25000</v>
      </c>
      <c r="S782" s="866"/>
    </row>
    <row r="783" spans="1:19" ht="22.5">
      <c r="A783" s="805"/>
      <c r="B783" s="843"/>
      <c r="C783" s="347" t="s">
        <v>756</v>
      </c>
      <c r="D783" s="596"/>
      <c r="E783" s="596"/>
      <c r="F783" s="596"/>
      <c r="G783" s="596"/>
      <c r="H783" s="285" t="s">
        <v>1</v>
      </c>
      <c r="I783" s="285" t="s">
        <v>1</v>
      </c>
      <c r="J783" s="285" t="s">
        <v>841</v>
      </c>
      <c r="K783" s="285" t="s">
        <v>8</v>
      </c>
      <c r="L783" s="285" t="s">
        <v>6</v>
      </c>
      <c r="M783" s="384">
        <v>25000</v>
      </c>
      <c r="N783" s="384">
        <v>25000</v>
      </c>
      <c r="O783" s="384">
        <v>25000</v>
      </c>
      <c r="P783" s="384">
        <v>25000</v>
      </c>
      <c r="Q783" s="384">
        <v>25000</v>
      </c>
      <c r="R783" s="384">
        <v>25000</v>
      </c>
      <c r="S783" s="817">
        <v>3</v>
      </c>
    </row>
    <row r="784" spans="1:19" ht="84">
      <c r="A784" s="805"/>
      <c r="B784" s="837" t="s">
        <v>1325</v>
      </c>
      <c r="C784" s="346" t="s">
        <v>842</v>
      </c>
      <c r="D784" s="812" t="s">
        <v>1084</v>
      </c>
      <c r="E784" s="812" t="s">
        <v>182</v>
      </c>
      <c r="F784" s="820">
        <v>43913</v>
      </c>
      <c r="G784" s="820">
        <v>44196</v>
      </c>
      <c r="H784" s="387" t="s">
        <v>1</v>
      </c>
      <c r="I784" s="387" t="s">
        <v>1</v>
      </c>
      <c r="J784" s="387" t="s">
        <v>843</v>
      </c>
      <c r="K784" s="387" t="s">
        <v>87</v>
      </c>
      <c r="L784" s="387"/>
      <c r="M784" s="381">
        <f>M785+M786</f>
        <v>3220780</v>
      </c>
      <c r="N784" s="381">
        <f>N785+N786</f>
        <v>3220780</v>
      </c>
      <c r="O784" s="381">
        <f>O785+O786</f>
        <v>3608000</v>
      </c>
      <c r="P784" s="381">
        <f>P785+P786</f>
        <v>3780500</v>
      </c>
      <c r="Q784" s="381">
        <f>Q785+Q786</f>
        <v>3780500</v>
      </c>
      <c r="R784" s="381">
        <f>R785+R786</f>
        <v>3780500</v>
      </c>
      <c r="S784" s="817"/>
    </row>
    <row r="785" spans="1:19" ht="45">
      <c r="A785" s="805"/>
      <c r="B785" s="840"/>
      <c r="C785" s="345" t="s">
        <v>754</v>
      </c>
      <c r="D785" s="597"/>
      <c r="E785" s="597"/>
      <c r="F785" s="597"/>
      <c r="G785" s="597"/>
      <c r="H785" s="285" t="s">
        <v>1</v>
      </c>
      <c r="I785" s="285" t="s">
        <v>1</v>
      </c>
      <c r="J785" s="285" t="s">
        <v>843</v>
      </c>
      <c r="K785" s="285" t="s">
        <v>12</v>
      </c>
      <c r="L785" s="285" t="s">
        <v>87</v>
      </c>
      <c r="M785" s="384">
        <v>537215</v>
      </c>
      <c r="N785" s="384">
        <v>537215</v>
      </c>
      <c r="O785" s="384">
        <v>547200</v>
      </c>
      <c r="P785" s="384">
        <v>603000</v>
      </c>
      <c r="Q785" s="384">
        <v>603000</v>
      </c>
      <c r="R785" s="384">
        <v>603000</v>
      </c>
      <c r="S785" s="849"/>
    </row>
    <row r="786" spans="1:19" ht="22.5">
      <c r="A786" s="805"/>
      <c r="B786" s="838"/>
      <c r="C786" s="136" t="s">
        <v>626</v>
      </c>
      <c r="D786" s="596"/>
      <c r="E786" s="596"/>
      <c r="F786" s="596"/>
      <c r="G786" s="596"/>
      <c r="H786" s="285" t="s">
        <v>1</v>
      </c>
      <c r="I786" s="285" t="s">
        <v>1</v>
      </c>
      <c r="J786" s="285" t="s">
        <v>843</v>
      </c>
      <c r="K786" s="285" t="s">
        <v>625</v>
      </c>
      <c r="L786" s="285" t="s">
        <v>10</v>
      </c>
      <c r="M786" s="384">
        <v>2683565</v>
      </c>
      <c r="N786" s="384">
        <v>2683565</v>
      </c>
      <c r="O786" s="384">
        <v>3060800</v>
      </c>
      <c r="P786" s="384">
        <v>3177500</v>
      </c>
      <c r="Q786" s="384">
        <v>3177500</v>
      </c>
      <c r="R786" s="384">
        <v>3177500</v>
      </c>
      <c r="S786" s="817"/>
    </row>
    <row r="787" spans="1:19" ht="84">
      <c r="A787" s="805"/>
      <c r="B787" s="837" t="s">
        <v>1326</v>
      </c>
      <c r="C787" s="351" t="s">
        <v>842</v>
      </c>
      <c r="D787" s="812" t="s">
        <v>1034</v>
      </c>
      <c r="E787" s="812" t="s">
        <v>182</v>
      </c>
      <c r="F787" s="820">
        <v>43831</v>
      </c>
      <c r="G787" s="812" t="s">
        <v>22</v>
      </c>
      <c r="H787" s="406" t="s">
        <v>1</v>
      </c>
      <c r="I787" s="406" t="s">
        <v>1</v>
      </c>
      <c r="J787" s="378" t="s">
        <v>843</v>
      </c>
      <c r="K787" s="406" t="s">
        <v>87</v>
      </c>
      <c r="L787" s="406" t="s">
        <v>87</v>
      </c>
      <c r="M787" s="381">
        <f aca="true" t="shared" si="114" ref="M787:R787">M788</f>
        <v>1277195</v>
      </c>
      <c r="N787" s="381">
        <f t="shared" si="114"/>
        <v>1277195</v>
      </c>
      <c r="O787" s="381">
        <f t="shared" si="114"/>
        <v>1200800</v>
      </c>
      <c r="P787" s="381">
        <f t="shared" si="114"/>
        <v>1105000</v>
      </c>
      <c r="Q787" s="381">
        <f t="shared" si="114"/>
        <v>1105000</v>
      </c>
      <c r="R787" s="381">
        <f t="shared" si="114"/>
        <v>1105000</v>
      </c>
      <c r="S787" s="1114"/>
    </row>
    <row r="788" spans="1:19" ht="78.75">
      <c r="A788" s="805"/>
      <c r="B788" s="838"/>
      <c r="C788" s="347" t="s">
        <v>770</v>
      </c>
      <c r="D788" s="827"/>
      <c r="E788" s="827"/>
      <c r="F788" s="827"/>
      <c r="G788" s="827"/>
      <c r="H788" s="285" t="s">
        <v>1</v>
      </c>
      <c r="I788" s="285" t="s">
        <v>1</v>
      </c>
      <c r="J788" s="285" t="s">
        <v>843</v>
      </c>
      <c r="K788" s="285" t="s">
        <v>9</v>
      </c>
      <c r="L788" s="285" t="s">
        <v>6</v>
      </c>
      <c r="M788" s="384">
        <v>1277195</v>
      </c>
      <c r="N788" s="384">
        <v>1277195</v>
      </c>
      <c r="O788" s="384">
        <v>1200800</v>
      </c>
      <c r="P788" s="384">
        <v>1105000</v>
      </c>
      <c r="Q788" s="384">
        <v>1105000</v>
      </c>
      <c r="R788" s="384">
        <v>1105000</v>
      </c>
      <c r="S788" s="817"/>
    </row>
    <row r="789" spans="1:19" ht="63">
      <c r="A789" s="805"/>
      <c r="B789" s="830" t="s">
        <v>1327</v>
      </c>
      <c r="C789" s="346" t="s">
        <v>1085</v>
      </c>
      <c r="D789" s="594" t="s">
        <v>1328</v>
      </c>
      <c r="E789" s="594" t="s">
        <v>182</v>
      </c>
      <c r="F789" s="598">
        <v>43466</v>
      </c>
      <c r="G789" s="598" t="s">
        <v>22</v>
      </c>
      <c r="H789" s="387" t="s">
        <v>1</v>
      </c>
      <c r="I789" s="387" t="s">
        <v>1</v>
      </c>
      <c r="J789" s="387" t="s">
        <v>844</v>
      </c>
      <c r="K789" s="387" t="s">
        <v>87</v>
      </c>
      <c r="L789" s="387"/>
      <c r="M789" s="381">
        <f>M790+M791</f>
        <v>1371000</v>
      </c>
      <c r="N789" s="381">
        <f>N790+N791</f>
        <v>1371000</v>
      </c>
      <c r="O789" s="381">
        <f>O790+O791</f>
        <v>397000</v>
      </c>
      <c r="P789" s="381">
        <f>P790+P791</f>
        <v>1304500</v>
      </c>
      <c r="Q789" s="381">
        <f>Q790+Q791</f>
        <v>1288000</v>
      </c>
      <c r="R789" s="381">
        <f>R790+R791</f>
        <v>1284500</v>
      </c>
      <c r="S789" s="817"/>
    </row>
    <row r="790" spans="1:19" ht="45">
      <c r="A790" s="805"/>
      <c r="B790" s="831"/>
      <c r="C790" s="347" t="s">
        <v>754</v>
      </c>
      <c r="D790" s="597"/>
      <c r="E790" s="597"/>
      <c r="F790" s="597"/>
      <c r="G790" s="597"/>
      <c r="H790" s="407" t="s">
        <v>1</v>
      </c>
      <c r="I790" s="407" t="s">
        <v>1</v>
      </c>
      <c r="J790" s="407" t="s">
        <v>844</v>
      </c>
      <c r="K790" s="389" t="s">
        <v>12</v>
      </c>
      <c r="L790" s="389"/>
      <c r="M790" s="390">
        <v>624000</v>
      </c>
      <c r="N790" s="390">
        <v>624000</v>
      </c>
      <c r="O790" s="390">
        <v>397000</v>
      </c>
      <c r="P790" s="390">
        <v>554500</v>
      </c>
      <c r="Q790" s="390">
        <f>534500+3500</f>
        <v>538000</v>
      </c>
      <c r="R790" s="390">
        <f>534500</f>
        <v>534500</v>
      </c>
      <c r="S790" s="808">
        <v>3</v>
      </c>
    </row>
    <row r="791" spans="1:19" ht="22.5">
      <c r="A791" s="805"/>
      <c r="B791" s="831"/>
      <c r="C791" s="345" t="s">
        <v>846</v>
      </c>
      <c r="D791" s="597"/>
      <c r="E791" s="597"/>
      <c r="F791" s="597"/>
      <c r="G791" s="597"/>
      <c r="H791" s="407" t="s">
        <v>1</v>
      </c>
      <c r="I791" s="407" t="s">
        <v>1</v>
      </c>
      <c r="J791" s="407" t="s">
        <v>844</v>
      </c>
      <c r="K791" s="389" t="s">
        <v>625</v>
      </c>
      <c r="L791" s="389"/>
      <c r="M791" s="390">
        <v>747000</v>
      </c>
      <c r="N791" s="390">
        <v>747000</v>
      </c>
      <c r="O791" s="384">
        <v>0</v>
      </c>
      <c r="P791" s="384">
        <v>750000</v>
      </c>
      <c r="Q791" s="384">
        <v>750000</v>
      </c>
      <c r="R791" s="384">
        <v>750000</v>
      </c>
      <c r="S791" s="808">
        <v>3</v>
      </c>
    </row>
    <row r="792" spans="1:19" ht="15" customHeight="1">
      <c r="A792" s="805"/>
      <c r="B792" s="831"/>
      <c r="C792" s="352" t="s">
        <v>1085</v>
      </c>
      <c r="D792" s="597"/>
      <c r="E792" s="597"/>
      <c r="F792" s="597"/>
      <c r="G792" s="597"/>
      <c r="H792" s="408" t="s">
        <v>1</v>
      </c>
      <c r="I792" s="408" t="s">
        <v>1</v>
      </c>
      <c r="J792" s="408" t="s">
        <v>844</v>
      </c>
      <c r="K792" s="378" t="s">
        <v>87</v>
      </c>
      <c r="L792" s="378" t="s">
        <v>87</v>
      </c>
      <c r="M792" s="390"/>
      <c r="N792" s="390"/>
      <c r="O792" s="381">
        <f>O793</f>
        <v>3000</v>
      </c>
      <c r="P792" s="384"/>
      <c r="Q792" s="384"/>
      <c r="R792" s="384"/>
      <c r="S792" s="808"/>
    </row>
    <row r="793" spans="1:19" ht="15" customHeight="1">
      <c r="A793" s="805"/>
      <c r="B793" s="832"/>
      <c r="C793" s="353" t="s">
        <v>109</v>
      </c>
      <c r="D793" s="597"/>
      <c r="E793" s="597"/>
      <c r="F793" s="597"/>
      <c r="G793" s="597"/>
      <c r="H793" s="407" t="s">
        <v>1</v>
      </c>
      <c r="I793" s="407" t="s">
        <v>1</v>
      </c>
      <c r="J793" s="407" t="s">
        <v>844</v>
      </c>
      <c r="K793" s="389" t="s">
        <v>392</v>
      </c>
      <c r="L793" s="389" t="s">
        <v>87</v>
      </c>
      <c r="M793" s="390"/>
      <c r="N793" s="390"/>
      <c r="O793" s="384">
        <v>3000</v>
      </c>
      <c r="P793" s="384"/>
      <c r="Q793" s="384"/>
      <c r="R793" s="384"/>
      <c r="S793" s="808"/>
    </row>
    <row r="794" spans="1:19" ht="15" customHeight="1">
      <c r="A794" s="805"/>
      <c r="B794" s="830" t="s">
        <v>1329</v>
      </c>
      <c r="C794" s="352" t="s">
        <v>1085</v>
      </c>
      <c r="D794" s="597"/>
      <c r="E794" s="597"/>
      <c r="F794" s="597"/>
      <c r="G794" s="597"/>
      <c r="H794" s="408" t="s">
        <v>1</v>
      </c>
      <c r="I794" s="408" t="s">
        <v>1</v>
      </c>
      <c r="J794" s="408" t="s">
        <v>844</v>
      </c>
      <c r="K794" s="378" t="s">
        <v>87</v>
      </c>
      <c r="L794" s="378" t="s">
        <v>87</v>
      </c>
      <c r="M794" s="385">
        <f aca="true" t="shared" si="115" ref="M794:R794">M795</f>
        <v>2289000</v>
      </c>
      <c r="N794" s="385">
        <f t="shared" si="115"/>
        <v>2289000</v>
      </c>
      <c r="O794" s="381">
        <f t="shared" si="115"/>
        <v>1485200</v>
      </c>
      <c r="P794" s="381">
        <f t="shared" si="115"/>
        <v>2577500</v>
      </c>
      <c r="Q794" s="381">
        <f t="shared" si="115"/>
        <v>2581000</v>
      </c>
      <c r="R794" s="381">
        <f t="shared" si="115"/>
        <v>2584500</v>
      </c>
      <c r="S794" s="845"/>
    </row>
    <row r="795" spans="1:19" ht="15" customHeight="1">
      <c r="A795" s="805"/>
      <c r="B795" s="832"/>
      <c r="C795" s="353" t="s">
        <v>770</v>
      </c>
      <c r="D795" s="596"/>
      <c r="E795" s="596"/>
      <c r="F795" s="596"/>
      <c r="G795" s="596"/>
      <c r="H795" s="407" t="s">
        <v>1</v>
      </c>
      <c r="I795" s="407" t="s">
        <v>1</v>
      </c>
      <c r="J795" s="407" t="s">
        <v>844</v>
      </c>
      <c r="K795" s="389" t="s">
        <v>9</v>
      </c>
      <c r="L795" s="389" t="s">
        <v>6</v>
      </c>
      <c r="M795" s="390">
        <v>2289000</v>
      </c>
      <c r="N795" s="390">
        <v>2289000</v>
      </c>
      <c r="O795" s="384">
        <v>1485200</v>
      </c>
      <c r="P795" s="384">
        <v>2577500</v>
      </c>
      <c r="Q795" s="384">
        <f>2577500+3500</f>
        <v>2581000</v>
      </c>
      <c r="R795" s="384">
        <f>2577500+7000</f>
        <v>2584500</v>
      </c>
      <c r="S795" s="808">
        <v>3</v>
      </c>
    </row>
    <row r="796" spans="1:19" ht="15" customHeight="1">
      <c r="A796" s="805"/>
      <c r="B796" s="830" t="s">
        <v>1093</v>
      </c>
      <c r="C796" s="346" t="s">
        <v>847</v>
      </c>
      <c r="D796" s="594" t="s">
        <v>1086</v>
      </c>
      <c r="E796" s="594" t="s">
        <v>182</v>
      </c>
      <c r="F796" s="820">
        <v>43913</v>
      </c>
      <c r="G796" s="820">
        <v>44196</v>
      </c>
      <c r="H796" s="387" t="s">
        <v>1</v>
      </c>
      <c r="I796" s="387" t="s">
        <v>1</v>
      </c>
      <c r="J796" s="387" t="s">
        <v>848</v>
      </c>
      <c r="K796" s="387" t="s">
        <v>87</v>
      </c>
      <c r="L796" s="387"/>
      <c r="M796" s="381">
        <f aca="true" t="shared" si="116" ref="M796:R796">M797+M798</f>
        <v>307700</v>
      </c>
      <c r="N796" s="381">
        <f t="shared" si="116"/>
        <v>307700</v>
      </c>
      <c r="O796" s="381">
        <f t="shared" si="116"/>
        <v>105900</v>
      </c>
      <c r="P796" s="381">
        <f t="shared" si="116"/>
        <v>347000</v>
      </c>
      <c r="Q796" s="381">
        <f t="shared" si="116"/>
        <v>346500</v>
      </c>
      <c r="R796" s="381">
        <f t="shared" si="116"/>
        <v>343000</v>
      </c>
      <c r="S796" s="817"/>
    </row>
    <row r="797" spans="1:19" ht="15" customHeight="1">
      <c r="A797" s="805"/>
      <c r="B797" s="831"/>
      <c r="C797" s="347" t="s">
        <v>754</v>
      </c>
      <c r="D797" s="597"/>
      <c r="E797" s="597"/>
      <c r="F797" s="816"/>
      <c r="G797" s="816"/>
      <c r="H797" s="285" t="s">
        <v>1</v>
      </c>
      <c r="I797" s="285" t="s">
        <v>1</v>
      </c>
      <c r="J797" s="285" t="s">
        <v>848</v>
      </c>
      <c r="K797" s="285" t="s">
        <v>12</v>
      </c>
      <c r="L797" s="285"/>
      <c r="M797" s="384">
        <v>148700</v>
      </c>
      <c r="N797" s="384">
        <v>148700</v>
      </c>
      <c r="O797" s="384">
        <v>105900</v>
      </c>
      <c r="P797" s="384">
        <v>147000</v>
      </c>
      <c r="Q797" s="384">
        <f>146500</f>
        <v>146500</v>
      </c>
      <c r="R797" s="384">
        <f>146500-3500</f>
        <v>143000</v>
      </c>
      <c r="S797" s="817">
        <v>3</v>
      </c>
    </row>
    <row r="798" spans="1:19" ht="15" customHeight="1">
      <c r="A798" s="805"/>
      <c r="B798" s="832"/>
      <c r="C798" s="136" t="s">
        <v>626</v>
      </c>
      <c r="D798" s="596"/>
      <c r="E798" s="596"/>
      <c r="F798" s="819"/>
      <c r="G798" s="819"/>
      <c r="H798" s="285" t="s">
        <v>1</v>
      </c>
      <c r="I798" s="285" t="s">
        <v>1</v>
      </c>
      <c r="J798" s="285" t="s">
        <v>848</v>
      </c>
      <c r="K798" s="285" t="s">
        <v>625</v>
      </c>
      <c r="L798" s="285"/>
      <c r="M798" s="384">
        <v>159000</v>
      </c>
      <c r="N798" s="384">
        <v>159000</v>
      </c>
      <c r="O798" s="384">
        <v>0</v>
      </c>
      <c r="P798" s="384">
        <v>200000</v>
      </c>
      <c r="Q798" s="384">
        <v>200000</v>
      </c>
      <c r="R798" s="384">
        <v>200000</v>
      </c>
      <c r="S798" s="817">
        <v>3</v>
      </c>
    </row>
    <row r="799" spans="1:19" ht="15" customHeight="1">
      <c r="A799" s="805"/>
      <c r="B799" s="830" t="s">
        <v>1330</v>
      </c>
      <c r="C799" s="346" t="s">
        <v>847</v>
      </c>
      <c r="D799" s="812" t="s">
        <v>1087</v>
      </c>
      <c r="E799" s="595" t="s">
        <v>182</v>
      </c>
      <c r="F799" s="598">
        <v>43831</v>
      </c>
      <c r="G799" s="595" t="s">
        <v>22</v>
      </c>
      <c r="H799" s="387" t="s">
        <v>1</v>
      </c>
      <c r="I799" s="387" t="s">
        <v>1</v>
      </c>
      <c r="J799" s="387" t="s">
        <v>848</v>
      </c>
      <c r="K799" s="387" t="s">
        <v>87</v>
      </c>
      <c r="L799" s="285"/>
      <c r="M799" s="381">
        <f aca="true" t="shared" si="117" ref="M799:R799">M800</f>
        <v>607300</v>
      </c>
      <c r="N799" s="381">
        <f t="shared" si="117"/>
        <v>607300</v>
      </c>
      <c r="O799" s="381">
        <f t="shared" si="117"/>
        <v>395200</v>
      </c>
      <c r="P799" s="381">
        <f t="shared" si="117"/>
        <v>685000</v>
      </c>
      <c r="Q799" s="381">
        <f t="shared" si="117"/>
        <v>685000</v>
      </c>
      <c r="R799" s="381">
        <f t="shared" si="117"/>
        <v>681500</v>
      </c>
      <c r="S799" s="817"/>
    </row>
    <row r="800" spans="1:19" ht="15" customHeight="1">
      <c r="A800" s="805"/>
      <c r="B800" s="832"/>
      <c r="C800" s="347" t="s">
        <v>770</v>
      </c>
      <c r="D800" s="827"/>
      <c r="E800" s="596"/>
      <c r="F800" s="596"/>
      <c r="G800" s="596"/>
      <c r="H800" s="285" t="s">
        <v>1</v>
      </c>
      <c r="I800" s="285" t="s">
        <v>1</v>
      </c>
      <c r="J800" s="285" t="s">
        <v>848</v>
      </c>
      <c r="K800" s="404" t="s">
        <v>9</v>
      </c>
      <c r="L800" s="404"/>
      <c r="M800" s="405">
        <v>607300</v>
      </c>
      <c r="N800" s="405">
        <v>607300</v>
      </c>
      <c r="O800" s="384">
        <v>395200</v>
      </c>
      <c r="P800" s="384">
        <v>685000</v>
      </c>
      <c r="Q800" s="384">
        <f>685000</f>
        <v>685000</v>
      </c>
      <c r="R800" s="384">
        <f>685000-3500</f>
        <v>681500</v>
      </c>
      <c r="S800" s="849">
        <v>3</v>
      </c>
    </row>
    <row r="801" spans="1:19" ht="15" customHeight="1">
      <c r="A801" s="805"/>
      <c r="B801" s="837" t="s">
        <v>1331</v>
      </c>
      <c r="C801" s="346" t="s">
        <v>1332</v>
      </c>
      <c r="D801" s="812" t="s">
        <v>1362</v>
      </c>
      <c r="E801" s="594" t="s">
        <v>182</v>
      </c>
      <c r="F801" s="820">
        <v>42370</v>
      </c>
      <c r="G801" s="820">
        <v>44196</v>
      </c>
      <c r="H801" s="408" t="s">
        <v>1</v>
      </c>
      <c r="I801" s="408" t="s">
        <v>1</v>
      </c>
      <c r="J801" s="408" t="s">
        <v>61</v>
      </c>
      <c r="K801" s="378" t="s">
        <v>87</v>
      </c>
      <c r="L801" s="378"/>
      <c r="M801" s="385">
        <f aca="true" t="shared" si="118" ref="M801:R801">M802</f>
        <v>10000</v>
      </c>
      <c r="N801" s="385">
        <f t="shared" si="118"/>
        <v>10000</v>
      </c>
      <c r="O801" s="385">
        <f t="shared" si="118"/>
        <v>10000</v>
      </c>
      <c r="P801" s="385">
        <f t="shared" si="118"/>
        <v>10000</v>
      </c>
      <c r="Q801" s="385">
        <f t="shared" si="118"/>
        <v>10000</v>
      </c>
      <c r="R801" s="385">
        <f t="shared" si="118"/>
        <v>10000</v>
      </c>
      <c r="S801" s="808"/>
    </row>
    <row r="802" spans="1:19" ht="15" customHeight="1">
      <c r="A802" s="805"/>
      <c r="B802" s="644"/>
      <c r="C802" s="345" t="s">
        <v>756</v>
      </c>
      <c r="D802" s="827"/>
      <c r="E802" s="597"/>
      <c r="F802" s="816"/>
      <c r="G802" s="816"/>
      <c r="H802" s="285" t="s">
        <v>1</v>
      </c>
      <c r="I802" s="285" t="s">
        <v>1</v>
      </c>
      <c r="J802" s="285" t="s">
        <v>61</v>
      </c>
      <c r="K802" s="285" t="s">
        <v>8</v>
      </c>
      <c r="L802" s="285"/>
      <c r="M802" s="384">
        <v>10000</v>
      </c>
      <c r="N802" s="384">
        <v>10000</v>
      </c>
      <c r="O802" s="384">
        <v>10000</v>
      </c>
      <c r="P802" s="384">
        <v>10000</v>
      </c>
      <c r="Q802" s="384">
        <v>10000</v>
      </c>
      <c r="R802" s="384">
        <v>10000</v>
      </c>
      <c r="S802" s="817">
        <v>3</v>
      </c>
    </row>
    <row r="803" spans="1:19" ht="15" customHeight="1">
      <c r="A803" s="805"/>
      <c r="B803" s="837" t="s">
        <v>1333</v>
      </c>
      <c r="C803" s="349" t="s">
        <v>1334</v>
      </c>
      <c r="D803" s="812" t="s">
        <v>1035</v>
      </c>
      <c r="E803" s="812" t="s">
        <v>182</v>
      </c>
      <c r="F803" s="820">
        <v>43824</v>
      </c>
      <c r="G803" s="812" t="s">
        <v>22</v>
      </c>
      <c r="H803" s="378" t="s">
        <v>1</v>
      </c>
      <c r="I803" s="378" t="s">
        <v>1</v>
      </c>
      <c r="J803" s="387" t="s">
        <v>849</v>
      </c>
      <c r="K803" s="387" t="s">
        <v>87</v>
      </c>
      <c r="L803" s="387"/>
      <c r="M803" s="381">
        <f>M804</f>
        <v>15000</v>
      </c>
      <c r="N803" s="381">
        <f>N804</f>
        <v>15000</v>
      </c>
      <c r="O803" s="381">
        <f>O804</f>
        <v>15000</v>
      </c>
      <c r="P803" s="381">
        <f>P804</f>
        <v>15000</v>
      </c>
      <c r="Q803" s="381">
        <f>Q804</f>
        <v>15000</v>
      </c>
      <c r="R803" s="381">
        <f>R804</f>
        <v>15000</v>
      </c>
      <c r="S803" s="866"/>
    </row>
    <row r="804" spans="1:19" ht="15" customHeight="1">
      <c r="A804" s="805"/>
      <c r="B804" s="838"/>
      <c r="C804" s="166" t="s">
        <v>850</v>
      </c>
      <c r="D804" s="597"/>
      <c r="E804" s="865" t="s">
        <v>182</v>
      </c>
      <c r="F804" s="865">
        <v>41640</v>
      </c>
      <c r="G804" s="865" t="s">
        <v>781</v>
      </c>
      <c r="H804" s="389" t="s">
        <v>1</v>
      </c>
      <c r="I804" s="389" t="s">
        <v>1</v>
      </c>
      <c r="J804" s="285" t="s">
        <v>849</v>
      </c>
      <c r="K804" s="285" t="s">
        <v>8</v>
      </c>
      <c r="L804" s="285"/>
      <c r="M804" s="384">
        <v>15000</v>
      </c>
      <c r="N804" s="384">
        <v>15000</v>
      </c>
      <c r="O804" s="384">
        <v>15000</v>
      </c>
      <c r="P804" s="381">
        <v>15000</v>
      </c>
      <c r="Q804" s="381">
        <v>15000</v>
      </c>
      <c r="R804" s="381">
        <v>15000</v>
      </c>
      <c r="S804" s="804"/>
    </row>
    <row r="805" spans="1:19" ht="15" customHeight="1">
      <c r="A805" s="805"/>
      <c r="B805" s="837" t="s">
        <v>1335</v>
      </c>
      <c r="C805" s="343" t="s">
        <v>1334</v>
      </c>
      <c r="D805" s="597"/>
      <c r="E805" s="865"/>
      <c r="F805" s="865"/>
      <c r="G805" s="865"/>
      <c r="H805" s="378" t="s">
        <v>1</v>
      </c>
      <c r="I805" s="378" t="s">
        <v>1</v>
      </c>
      <c r="J805" s="406" t="s">
        <v>851</v>
      </c>
      <c r="K805" s="406" t="s">
        <v>87</v>
      </c>
      <c r="L805" s="404"/>
      <c r="M805" s="409">
        <f>M806</f>
        <v>15000</v>
      </c>
      <c r="N805" s="409">
        <f>N806</f>
        <v>15000</v>
      </c>
      <c r="O805" s="409">
        <f>O806</f>
        <v>15000</v>
      </c>
      <c r="P805" s="381">
        <f>P806</f>
        <v>15000</v>
      </c>
      <c r="Q805" s="381">
        <f>Q806</f>
        <v>15000</v>
      </c>
      <c r="R805" s="381">
        <f>R806</f>
        <v>15000</v>
      </c>
      <c r="S805" s="804"/>
    </row>
    <row r="806" spans="1:19" ht="15" customHeight="1">
      <c r="A806" s="805"/>
      <c r="B806" s="838"/>
      <c r="C806" s="186" t="s">
        <v>852</v>
      </c>
      <c r="D806" s="597"/>
      <c r="E806" s="865"/>
      <c r="F806" s="865"/>
      <c r="G806" s="865"/>
      <c r="H806" s="285" t="s">
        <v>1</v>
      </c>
      <c r="I806" s="285" t="s">
        <v>1</v>
      </c>
      <c r="J806" s="285" t="s">
        <v>851</v>
      </c>
      <c r="K806" s="285" t="s">
        <v>8</v>
      </c>
      <c r="L806" s="285"/>
      <c r="M806" s="384">
        <v>15000</v>
      </c>
      <c r="N806" s="384">
        <v>15000</v>
      </c>
      <c r="O806" s="384">
        <v>15000</v>
      </c>
      <c r="P806" s="381">
        <v>15000</v>
      </c>
      <c r="Q806" s="381">
        <v>15000</v>
      </c>
      <c r="R806" s="381">
        <v>15000</v>
      </c>
      <c r="S806" s="866"/>
    </row>
    <row r="807" spans="1:19" ht="15" customHeight="1">
      <c r="A807" s="805"/>
      <c r="B807" s="837" t="s">
        <v>1336</v>
      </c>
      <c r="C807" s="346" t="s">
        <v>1334</v>
      </c>
      <c r="D807" s="597"/>
      <c r="E807" s="865"/>
      <c r="F807" s="865"/>
      <c r="G807" s="865"/>
      <c r="H807" s="387" t="s">
        <v>1</v>
      </c>
      <c r="I807" s="387" t="s">
        <v>1</v>
      </c>
      <c r="J807" s="387" t="s">
        <v>853</v>
      </c>
      <c r="K807" s="285" t="s">
        <v>87</v>
      </c>
      <c r="L807" s="285"/>
      <c r="M807" s="381">
        <f>M808</f>
        <v>15000</v>
      </c>
      <c r="N807" s="384">
        <f>N808</f>
        <v>15000</v>
      </c>
      <c r="O807" s="381">
        <f>O808</f>
        <v>15000</v>
      </c>
      <c r="P807" s="381">
        <f>P808</f>
        <v>15000</v>
      </c>
      <c r="Q807" s="381">
        <f>Q808</f>
        <v>15000</v>
      </c>
      <c r="R807" s="381">
        <f>R808</f>
        <v>15000</v>
      </c>
      <c r="S807" s="866"/>
    </row>
    <row r="808" spans="1:19" ht="15" customHeight="1">
      <c r="A808" s="805"/>
      <c r="B808" s="838"/>
      <c r="C808" s="345" t="s">
        <v>854</v>
      </c>
      <c r="D808" s="597"/>
      <c r="E808" s="865"/>
      <c r="F808" s="865"/>
      <c r="G808" s="865"/>
      <c r="H808" s="285" t="s">
        <v>1</v>
      </c>
      <c r="I808" s="285" t="s">
        <v>1</v>
      </c>
      <c r="J808" s="285" t="s">
        <v>853</v>
      </c>
      <c r="K808" s="285" t="s">
        <v>8</v>
      </c>
      <c r="L808" s="285"/>
      <c r="M808" s="384">
        <v>15000</v>
      </c>
      <c r="N808" s="384">
        <v>15000</v>
      </c>
      <c r="O808" s="384">
        <v>15000</v>
      </c>
      <c r="P808" s="381">
        <v>15000</v>
      </c>
      <c r="Q808" s="381">
        <v>15000</v>
      </c>
      <c r="R808" s="381">
        <v>15000</v>
      </c>
      <c r="S808" s="866"/>
    </row>
    <row r="809" spans="1:19" ht="15" customHeight="1">
      <c r="A809" s="805"/>
      <c r="B809" s="837" t="s">
        <v>1337</v>
      </c>
      <c r="C809" s="352" t="s">
        <v>855</v>
      </c>
      <c r="D809" s="597"/>
      <c r="E809" s="865"/>
      <c r="F809" s="865"/>
      <c r="G809" s="865"/>
      <c r="H809" s="408" t="s">
        <v>1</v>
      </c>
      <c r="I809" s="408" t="s">
        <v>1</v>
      </c>
      <c r="J809" s="387" t="s">
        <v>856</v>
      </c>
      <c r="K809" s="407" t="s">
        <v>87</v>
      </c>
      <c r="L809" s="407"/>
      <c r="M809" s="410">
        <f>M810</f>
        <v>0</v>
      </c>
      <c r="N809" s="410">
        <f>N810</f>
        <v>0</v>
      </c>
      <c r="O809" s="410">
        <f>O810</f>
        <v>0</v>
      </c>
      <c r="P809" s="410"/>
      <c r="Q809" s="410"/>
      <c r="R809" s="410"/>
      <c r="S809" s="841"/>
    </row>
    <row r="810" spans="1:19" ht="15" customHeight="1">
      <c r="A810" s="805"/>
      <c r="B810" s="838"/>
      <c r="C810" s="353" t="s">
        <v>756</v>
      </c>
      <c r="D810" s="597"/>
      <c r="E810" s="865"/>
      <c r="F810" s="865"/>
      <c r="G810" s="865"/>
      <c r="H810" s="407" t="s">
        <v>1</v>
      </c>
      <c r="I810" s="407" t="s">
        <v>1</v>
      </c>
      <c r="J810" s="285" t="s">
        <v>856</v>
      </c>
      <c r="K810" s="407" t="s">
        <v>8</v>
      </c>
      <c r="L810" s="407"/>
      <c r="M810" s="399"/>
      <c r="N810" s="399"/>
      <c r="O810" s="399"/>
      <c r="P810" s="399"/>
      <c r="Q810" s="399"/>
      <c r="R810" s="399"/>
      <c r="S810" s="841">
        <v>3</v>
      </c>
    </row>
    <row r="811" spans="1:19" ht="15" customHeight="1">
      <c r="A811" s="805"/>
      <c r="B811" s="837" t="s">
        <v>1338</v>
      </c>
      <c r="C811" s="352" t="s">
        <v>855</v>
      </c>
      <c r="D811" s="597"/>
      <c r="E811" s="865"/>
      <c r="F811" s="865"/>
      <c r="G811" s="865"/>
      <c r="H811" s="408" t="s">
        <v>1</v>
      </c>
      <c r="I811" s="408" t="s">
        <v>1</v>
      </c>
      <c r="J811" s="387" t="s">
        <v>857</v>
      </c>
      <c r="K811" s="408" t="s">
        <v>87</v>
      </c>
      <c r="L811" s="408"/>
      <c r="M811" s="410">
        <f>M812</f>
        <v>0</v>
      </c>
      <c r="N811" s="399"/>
      <c r="O811" s="410">
        <f>O812</f>
        <v>0</v>
      </c>
      <c r="P811" s="410">
        <f>P812</f>
        <v>143000</v>
      </c>
      <c r="Q811" s="410">
        <f>Q812</f>
        <v>0</v>
      </c>
      <c r="R811" s="410">
        <f>R812</f>
        <v>143000</v>
      </c>
      <c r="S811" s="841"/>
    </row>
    <row r="812" spans="1:19" ht="15" customHeight="1">
      <c r="A812" s="805"/>
      <c r="B812" s="838"/>
      <c r="C812" s="353" t="s">
        <v>756</v>
      </c>
      <c r="D812" s="597"/>
      <c r="E812" s="865"/>
      <c r="F812" s="865"/>
      <c r="G812" s="865"/>
      <c r="H812" s="407" t="s">
        <v>1</v>
      </c>
      <c r="I812" s="407" t="s">
        <v>1</v>
      </c>
      <c r="J812" s="285" t="s">
        <v>857</v>
      </c>
      <c r="K812" s="407" t="s">
        <v>8</v>
      </c>
      <c r="L812" s="407"/>
      <c r="M812" s="399"/>
      <c r="N812" s="399"/>
      <c r="O812" s="399"/>
      <c r="P812" s="399">
        <v>143000</v>
      </c>
      <c r="Q812" s="399"/>
      <c r="R812" s="399">
        <v>143000</v>
      </c>
      <c r="S812" s="841">
        <v>3</v>
      </c>
    </row>
    <row r="813" spans="1:19" ht="15" customHeight="1">
      <c r="A813" s="805"/>
      <c r="B813" s="837" t="s">
        <v>1339</v>
      </c>
      <c r="C813" s="352" t="s">
        <v>858</v>
      </c>
      <c r="D813" s="597"/>
      <c r="E813" s="865"/>
      <c r="F813" s="865"/>
      <c r="G813" s="865"/>
      <c r="H813" s="408" t="s">
        <v>1</v>
      </c>
      <c r="I813" s="408" t="s">
        <v>1</v>
      </c>
      <c r="J813" s="387" t="s">
        <v>859</v>
      </c>
      <c r="K813" s="408" t="s">
        <v>87</v>
      </c>
      <c r="L813" s="407"/>
      <c r="M813" s="410">
        <f>M814</f>
        <v>0</v>
      </c>
      <c r="N813" s="410">
        <f>N814</f>
        <v>0</v>
      </c>
      <c r="O813" s="410">
        <f>O814</f>
        <v>0</v>
      </c>
      <c r="P813" s="410"/>
      <c r="Q813" s="410"/>
      <c r="R813" s="410"/>
      <c r="S813" s="1115"/>
    </row>
    <row r="814" spans="1:19" ht="15" customHeight="1">
      <c r="A814" s="805"/>
      <c r="B814" s="838"/>
      <c r="C814" s="353" t="s">
        <v>756</v>
      </c>
      <c r="D814" s="596"/>
      <c r="E814" s="867"/>
      <c r="F814" s="867"/>
      <c r="G814" s="867"/>
      <c r="H814" s="407" t="s">
        <v>1</v>
      </c>
      <c r="I814" s="407" t="s">
        <v>1</v>
      </c>
      <c r="J814" s="285" t="s">
        <v>859</v>
      </c>
      <c r="K814" s="407" t="s">
        <v>8</v>
      </c>
      <c r="L814" s="407"/>
      <c r="M814" s="399">
        <v>0</v>
      </c>
      <c r="N814" s="399"/>
      <c r="O814" s="399">
        <v>0</v>
      </c>
      <c r="P814" s="399"/>
      <c r="Q814" s="399"/>
      <c r="R814" s="399"/>
      <c r="S814" s="841">
        <v>3</v>
      </c>
    </row>
    <row r="815" spans="1:19" ht="15" customHeight="1">
      <c r="A815" s="805"/>
      <c r="B815" s="837" t="s">
        <v>1340</v>
      </c>
      <c r="C815" s="352" t="s">
        <v>858</v>
      </c>
      <c r="D815" s="812" t="s">
        <v>1035</v>
      </c>
      <c r="E815" s="595" t="s">
        <v>182</v>
      </c>
      <c r="F815" s="598">
        <v>43824</v>
      </c>
      <c r="G815" s="595" t="s">
        <v>22</v>
      </c>
      <c r="H815" s="408" t="s">
        <v>1</v>
      </c>
      <c r="I815" s="408" t="s">
        <v>1</v>
      </c>
      <c r="J815" s="387" t="s">
        <v>860</v>
      </c>
      <c r="K815" s="408" t="s">
        <v>87</v>
      </c>
      <c r="L815" s="408"/>
      <c r="M815" s="410">
        <f>M816</f>
        <v>0</v>
      </c>
      <c r="N815" s="410"/>
      <c r="O815" s="410">
        <f>O816</f>
        <v>0</v>
      </c>
      <c r="P815" s="410">
        <f>P816</f>
        <v>38000</v>
      </c>
      <c r="Q815" s="410">
        <f>Q816</f>
        <v>38000</v>
      </c>
      <c r="R815" s="410">
        <f>R816</f>
        <v>38000</v>
      </c>
      <c r="S815" s="1115"/>
    </row>
    <row r="816" spans="1:19" ht="14.25" customHeight="1">
      <c r="A816" s="805"/>
      <c r="B816" s="838"/>
      <c r="C816" s="353" t="s">
        <v>756</v>
      </c>
      <c r="D816" s="822"/>
      <c r="E816" s="597"/>
      <c r="F816" s="597"/>
      <c r="G816" s="597"/>
      <c r="H816" s="407" t="s">
        <v>1</v>
      </c>
      <c r="I816" s="407" t="s">
        <v>1</v>
      </c>
      <c r="J816" s="285" t="s">
        <v>860</v>
      </c>
      <c r="K816" s="407" t="s">
        <v>8</v>
      </c>
      <c r="L816" s="407"/>
      <c r="M816" s="399">
        <v>0</v>
      </c>
      <c r="N816" s="399"/>
      <c r="O816" s="399">
        <v>0</v>
      </c>
      <c r="P816" s="399">
        <v>38000</v>
      </c>
      <c r="Q816" s="399">
        <v>38000</v>
      </c>
      <c r="R816" s="399">
        <v>38000</v>
      </c>
      <c r="S816" s="841">
        <v>3</v>
      </c>
    </row>
    <row r="817" spans="1:19" ht="126">
      <c r="A817" s="805"/>
      <c r="B817" s="837" t="s">
        <v>1168</v>
      </c>
      <c r="C817" s="346" t="s">
        <v>861</v>
      </c>
      <c r="D817" s="823" t="s">
        <v>862</v>
      </c>
      <c r="E817" s="823" t="s">
        <v>182</v>
      </c>
      <c r="F817" s="824">
        <v>39448</v>
      </c>
      <c r="G817" s="824" t="s">
        <v>22</v>
      </c>
      <c r="H817" s="387" t="s">
        <v>1</v>
      </c>
      <c r="I817" s="387" t="s">
        <v>434</v>
      </c>
      <c r="J817" s="387" t="s">
        <v>863</v>
      </c>
      <c r="K817" s="387" t="s">
        <v>87</v>
      </c>
      <c r="L817" s="387"/>
      <c r="M817" s="381">
        <f>M818+M819+M820</f>
        <v>3480300</v>
      </c>
      <c r="N817" s="381">
        <f>N818+N819+N820</f>
        <v>3480022.56</v>
      </c>
      <c r="O817" s="381">
        <f>O818+O820</f>
        <v>3910800</v>
      </c>
      <c r="P817" s="381">
        <f>P818+P820</f>
        <v>3936200</v>
      </c>
      <c r="Q817" s="381">
        <f>Q818+Q820</f>
        <v>3936200</v>
      </c>
      <c r="R817" s="381">
        <f>R818+R820</f>
        <v>3936200</v>
      </c>
      <c r="S817" s="804"/>
    </row>
    <row r="818" spans="1:19" ht="15" customHeight="1">
      <c r="A818" s="805"/>
      <c r="B818" s="643"/>
      <c r="C818" s="339" t="s">
        <v>864</v>
      </c>
      <c r="D818" s="868"/>
      <c r="E818" s="868"/>
      <c r="F818" s="869"/>
      <c r="G818" s="869"/>
      <c r="H818" s="285" t="s">
        <v>1</v>
      </c>
      <c r="I818" s="285" t="s">
        <v>434</v>
      </c>
      <c r="J818" s="285" t="s">
        <v>863</v>
      </c>
      <c r="K818" s="285" t="s">
        <v>301</v>
      </c>
      <c r="L818" s="285"/>
      <c r="M818" s="384">
        <v>2664484.7</v>
      </c>
      <c r="N818" s="384">
        <v>2664243.1</v>
      </c>
      <c r="O818" s="384">
        <v>3003800</v>
      </c>
      <c r="P818" s="384">
        <v>3023200</v>
      </c>
      <c r="Q818" s="384">
        <v>3023200</v>
      </c>
      <c r="R818" s="384">
        <v>3023200</v>
      </c>
      <c r="S818" s="817">
        <v>3</v>
      </c>
    </row>
    <row r="819" spans="1:19" ht="15" customHeight="1">
      <c r="A819" s="805"/>
      <c r="B819" s="643"/>
      <c r="C819" s="339" t="s">
        <v>907</v>
      </c>
      <c r="D819" s="868"/>
      <c r="E819" s="868"/>
      <c r="F819" s="869"/>
      <c r="G819" s="869"/>
      <c r="H819" s="285" t="s">
        <v>1</v>
      </c>
      <c r="I819" s="285" t="s">
        <v>434</v>
      </c>
      <c r="J819" s="285" t="s">
        <v>863</v>
      </c>
      <c r="K819" s="285" t="s">
        <v>303</v>
      </c>
      <c r="L819" s="285"/>
      <c r="M819" s="384">
        <v>4795.3</v>
      </c>
      <c r="N819" s="384">
        <v>4795.3</v>
      </c>
      <c r="O819" s="384"/>
      <c r="P819" s="384"/>
      <c r="Q819" s="384"/>
      <c r="R819" s="384"/>
      <c r="S819" s="817"/>
    </row>
    <row r="820" spans="1:19" ht="15" customHeight="1">
      <c r="A820" s="805"/>
      <c r="B820" s="643"/>
      <c r="C820" s="339" t="s">
        <v>865</v>
      </c>
      <c r="D820" s="868"/>
      <c r="E820" s="868"/>
      <c r="F820" s="869"/>
      <c r="G820" s="869"/>
      <c r="H820" s="285" t="s">
        <v>1</v>
      </c>
      <c r="I820" s="285" t="s">
        <v>434</v>
      </c>
      <c r="J820" s="285" t="s">
        <v>863</v>
      </c>
      <c r="K820" s="285" t="s">
        <v>305</v>
      </c>
      <c r="L820" s="285"/>
      <c r="M820" s="384">
        <v>811020</v>
      </c>
      <c r="N820" s="384">
        <v>810984.16</v>
      </c>
      <c r="O820" s="384">
        <v>907000</v>
      </c>
      <c r="P820" s="384">
        <v>913000</v>
      </c>
      <c r="Q820" s="384">
        <v>913000</v>
      </c>
      <c r="R820" s="384">
        <v>913000</v>
      </c>
      <c r="S820" s="817">
        <v>3</v>
      </c>
    </row>
    <row r="821" spans="1:19" ht="15" customHeight="1">
      <c r="A821" s="805"/>
      <c r="B821" s="837" t="s">
        <v>1341</v>
      </c>
      <c r="C821" s="346" t="s">
        <v>866</v>
      </c>
      <c r="D821" s="812" t="s">
        <v>867</v>
      </c>
      <c r="E821" s="812" t="s">
        <v>182</v>
      </c>
      <c r="F821" s="820">
        <v>43466</v>
      </c>
      <c r="G821" s="812" t="s">
        <v>725</v>
      </c>
      <c r="H821" s="387" t="s">
        <v>1</v>
      </c>
      <c r="I821" s="387" t="s">
        <v>434</v>
      </c>
      <c r="J821" s="403" t="s">
        <v>868</v>
      </c>
      <c r="K821" s="387" t="s">
        <v>87</v>
      </c>
      <c r="L821" s="387"/>
      <c r="M821" s="381">
        <f>M822+M825+M826</f>
        <v>15417300</v>
      </c>
      <c r="N821" s="381">
        <f>N822+N825+N826</f>
        <v>15374444.319999998</v>
      </c>
      <c r="O821" s="381">
        <f>O822+O825+O826</f>
        <v>16673600</v>
      </c>
      <c r="P821" s="381">
        <f>P822+P825+P826+P827</f>
        <v>16562000</v>
      </c>
      <c r="Q821" s="381">
        <f>Q822+Q825+Q826+Q827</f>
        <v>16562000</v>
      </c>
      <c r="R821" s="381">
        <f>R822+R825+R826+R827</f>
        <v>16562000</v>
      </c>
      <c r="S821" s="804"/>
    </row>
    <row r="822" spans="1:19" ht="15" customHeight="1">
      <c r="A822" s="805"/>
      <c r="B822" s="840"/>
      <c r="C822" s="166" t="s">
        <v>869</v>
      </c>
      <c r="D822" s="822"/>
      <c r="E822" s="822"/>
      <c r="F822" s="836"/>
      <c r="G822" s="822"/>
      <c r="H822" s="285" t="s">
        <v>1</v>
      </c>
      <c r="I822" s="285" t="s">
        <v>434</v>
      </c>
      <c r="J822" s="282" t="s">
        <v>868</v>
      </c>
      <c r="K822" s="285" t="s">
        <v>764</v>
      </c>
      <c r="L822" s="285"/>
      <c r="M822" s="384">
        <v>13584100</v>
      </c>
      <c r="N822" s="384">
        <v>13584079.62</v>
      </c>
      <c r="O822" s="384">
        <f>O823+O824</f>
        <v>14512400</v>
      </c>
      <c r="P822" s="384">
        <f>P823+P824</f>
        <v>14858300</v>
      </c>
      <c r="Q822" s="384">
        <f>Q823+Q824</f>
        <v>14858300</v>
      </c>
      <c r="R822" s="384">
        <f>R823+R824</f>
        <v>14858300</v>
      </c>
      <c r="S822" s="817">
        <v>3</v>
      </c>
    </row>
    <row r="823" spans="1:19" ht="11.25">
      <c r="A823" s="805"/>
      <c r="B823" s="840"/>
      <c r="C823" s="339" t="s">
        <v>765</v>
      </c>
      <c r="D823" s="822"/>
      <c r="E823" s="822"/>
      <c r="F823" s="836"/>
      <c r="G823" s="822"/>
      <c r="H823" s="285" t="s">
        <v>1</v>
      </c>
      <c r="I823" s="285" t="s">
        <v>434</v>
      </c>
      <c r="J823" s="282" t="s">
        <v>868</v>
      </c>
      <c r="K823" s="285" t="s">
        <v>28</v>
      </c>
      <c r="L823" s="285"/>
      <c r="M823" s="384">
        <v>10473900</v>
      </c>
      <c r="N823" s="384">
        <v>10473898.74</v>
      </c>
      <c r="O823" s="384">
        <v>11146050</v>
      </c>
      <c r="P823" s="384">
        <v>11411900</v>
      </c>
      <c r="Q823" s="384">
        <v>11411900</v>
      </c>
      <c r="R823" s="384">
        <v>11411900</v>
      </c>
      <c r="S823" s="817"/>
    </row>
    <row r="824" spans="1:19" ht="56.25">
      <c r="A824" s="805"/>
      <c r="B824" s="840"/>
      <c r="C824" s="354" t="s">
        <v>766</v>
      </c>
      <c r="D824" s="822"/>
      <c r="E824" s="822"/>
      <c r="F824" s="836"/>
      <c r="G824" s="822"/>
      <c r="H824" s="285" t="s">
        <v>1</v>
      </c>
      <c r="I824" s="285" t="s">
        <v>434</v>
      </c>
      <c r="J824" s="282" t="s">
        <v>868</v>
      </c>
      <c r="K824" s="285" t="s">
        <v>50</v>
      </c>
      <c r="L824" s="285"/>
      <c r="M824" s="384">
        <v>3110200</v>
      </c>
      <c r="N824" s="384">
        <v>3110180.88</v>
      </c>
      <c r="O824" s="384">
        <v>3366350</v>
      </c>
      <c r="P824" s="384">
        <v>3446400</v>
      </c>
      <c r="Q824" s="384">
        <v>3446400</v>
      </c>
      <c r="R824" s="384">
        <v>3446400</v>
      </c>
      <c r="S824" s="817"/>
    </row>
    <row r="825" spans="1:19" ht="45">
      <c r="A825" s="805"/>
      <c r="B825" s="840"/>
      <c r="C825" s="347" t="s">
        <v>754</v>
      </c>
      <c r="D825" s="822"/>
      <c r="E825" s="822"/>
      <c r="F825" s="836"/>
      <c r="G825" s="822"/>
      <c r="H825" s="285" t="s">
        <v>1</v>
      </c>
      <c r="I825" s="285" t="s">
        <v>434</v>
      </c>
      <c r="J825" s="282" t="s">
        <v>868</v>
      </c>
      <c r="K825" s="382" t="s">
        <v>12</v>
      </c>
      <c r="L825" s="382"/>
      <c r="M825" s="384">
        <v>1812500</v>
      </c>
      <c r="N825" s="384">
        <v>1769751.03</v>
      </c>
      <c r="O825" s="384">
        <v>2141200</v>
      </c>
      <c r="P825" s="384">
        <v>1442800</v>
      </c>
      <c r="Q825" s="384">
        <v>1442800</v>
      </c>
      <c r="R825" s="384">
        <v>1442800</v>
      </c>
      <c r="S825" s="817">
        <v>3</v>
      </c>
    </row>
    <row r="826" spans="1:19" ht="11.25">
      <c r="A826" s="805"/>
      <c r="B826" s="840"/>
      <c r="C826" s="166" t="s">
        <v>312</v>
      </c>
      <c r="D826" s="822"/>
      <c r="E826" s="822"/>
      <c r="F826" s="836"/>
      <c r="G826" s="822"/>
      <c r="H826" s="285" t="s">
        <v>1</v>
      </c>
      <c r="I826" s="285" t="s">
        <v>434</v>
      </c>
      <c r="J826" s="282" t="s">
        <v>868</v>
      </c>
      <c r="K826" s="382" t="s">
        <v>392</v>
      </c>
      <c r="L826" s="382"/>
      <c r="M826" s="384">
        <v>20700</v>
      </c>
      <c r="N826" s="384">
        <v>20613.67</v>
      </c>
      <c r="O826" s="384">
        <v>20000</v>
      </c>
      <c r="P826" s="384">
        <v>20000</v>
      </c>
      <c r="Q826" s="384">
        <v>20000</v>
      </c>
      <c r="R826" s="384">
        <v>20000</v>
      </c>
      <c r="S826" s="817">
        <v>3</v>
      </c>
    </row>
    <row r="827" spans="1:19" ht="11.25">
      <c r="A827" s="805"/>
      <c r="B827" s="838"/>
      <c r="C827" s="166" t="s">
        <v>1238</v>
      </c>
      <c r="D827" s="827"/>
      <c r="E827" s="827"/>
      <c r="F827" s="839"/>
      <c r="G827" s="827"/>
      <c r="H827" s="389" t="s">
        <v>1</v>
      </c>
      <c r="I827" s="389" t="s">
        <v>434</v>
      </c>
      <c r="J827" s="282" t="s">
        <v>868</v>
      </c>
      <c r="K827" s="359" t="s">
        <v>1182</v>
      </c>
      <c r="L827" s="359"/>
      <c r="M827" s="390"/>
      <c r="N827" s="390"/>
      <c r="O827" s="390"/>
      <c r="P827" s="390">
        <v>240900</v>
      </c>
      <c r="Q827" s="390">
        <v>240900</v>
      </c>
      <c r="R827" s="390">
        <v>240900</v>
      </c>
      <c r="S827" s="808"/>
    </row>
    <row r="828" spans="1:19" ht="84">
      <c r="A828" s="805"/>
      <c r="B828" s="837" t="s">
        <v>1342</v>
      </c>
      <c r="C828" s="343" t="s">
        <v>870</v>
      </c>
      <c r="D828" s="812" t="s">
        <v>871</v>
      </c>
      <c r="E828" s="812" t="s">
        <v>182</v>
      </c>
      <c r="F828" s="820">
        <v>39675</v>
      </c>
      <c r="G828" s="812" t="s">
        <v>725</v>
      </c>
      <c r="H828" s="378" t="s">
        <v>1</v>
      </c>
      <c r="I828" s="379" t="s">
        <v>434</v>
      </c>
      <c r="J828" s="411" t="s">
        <v>872</v>
      </c>
      <c r="K828" s="378" t="s">
        <v>87</v>
      </c>
      <c r="L828" s="378"/>
      <c r="M828" s="385">
        <f>M829+M833+M834+M835</f>
        <v>3749925</v>
      </c>
      <c r="N828" s="385">
        <f>N829+N833+N834+N835</f>
        <v>3639972.74</v>
      </c>
      <c r="O828" s="385">
        <f>O829+O833+O834</f>
        <v>4187800</v>
      </c>
      <c r="P828" s="385">
        <f>P829+P833+P834</f>
        <v>4305500</v>
      </c>
      <c r="Q828" s="385">
        <f>Q829+Q833+Q834</f>
        <v>4305500</v>
      </c>
      <c r="R828" s="385">
        <f>R829+R833+R834</f>
        <v>4305500</v>
      </c>
      <c r="S828" s="1116"/>
    </row>
    <row r="829" spans="1:19" ht="22.5">
      <c r="A829" s="805"/>
      <c r="B829" s="643"/>
      <c r="C829" s="166" t="s">
        <v>869</v>
      </c>
      <c r="D829" s="597"/>
      <c r="E829" s="597"/>
      <c r="F829" s="816"/>
      <c r="G829" s="597"/>
      <c r="H829" s="285" t="s">
        <v>1</v>
      </c>
      <c r="I829" s="285" t="s">
        <v>434</v>
      </c>
      <c r="J829" s="382" t="s">
        <v>872</v>
      </c>
      <c r="K829" s="382" t="s">
        <v>764</v>
      </c>
      <c r="L829" s="382"/>
      <c r="M829" s="384">
        <v>3391025</v>
      </c>
      <c r="N829" s="384">
        <v>3296410.49</v>
      </c>
      <c r="O829" s="384">
        <f>O830+O831+O832</f>
        <v>3951000</v>
      </c>
      <c r="P829" s="384">
        <f>P830+P831+P832</f>
        <v>4013200</v>
      </c>
      <c r="Q829" s="384">
        <f>Q830+Q831+Q832</f>
        <v>4013200</v>
      </c>
      <c r="R829" s="384">
        <f>R830+R831+R832</f>
        <v>4013200</v>
      </c>
      <c r="S829" s="817">
        <v>3</v>
      </c>
    </row>
    <row r="830" spans="1:19" ht="11.25">
      <c r="A830" s="805"/>
      <c r="B830" s="643"/>
      <c r="C830" s="166" t="s">
        <v>765</v>
      </c>
      <c r="D830" s="597"/>
      <c r="E830" s="597"/>
      <c r="F830" s="816"/>
      <c r="G830" s="597"/>
      <c r="H830" s="285" t="s">
        <v>1</v>
      </c>
      <c r="I830" s="285" t="s">
        <v>434</v>
      </c>
      <c r="J830" s="382" t="s">
        <v>872</v>
      </c>
      <c r="K830" s="382" t="s">
        <v>28</v>
      </c>
      <c r="L830" s="382"/>
      <c r="M830" s="384">
        <v>2606975</v>
      </c>
      <c r="N830" s="384">
        <v>2538105.99</v>
      </c>
      <c r="O830" s="384">
        <v>3031000</v>
      </c>
      <c r="P830" s="384">
        <v>3078500</v>
      </c>
      <c r="Q830" s="384">
        <v>3078500</v>
      </c>
      <c r="R830" s="384">
        <v>3078500</v>
      </c>
      <c r="S830" s="817"/>
    </row>
    <row r="831" spans="1:19" ht="56.25">
      <c r="A831" s="805"/>
      <c r="B831" s="643"/>
      <c r="C831" s="166" t="s">
        <v>766</v>
      </c>
      <c r="D831" s="597"/>
      <c r="E831" s="597"/>
      <c r="F831" s="816"/>
      <c r="G831" s="597"/>
      <c r="H831" s="285" t="s">
        <v>1</v>
      </c>
      <c r="I831" s="285" t="s">
        <v>434</v>
      </c>
      <c r="J831" s="382" t="s">
        <v>872</v>
      </c>
      <c r="K831" s="382" t="s">
        <v>50</v>
      </c>
      <c r="L831" s="382"/>
      <c r="M831" s="384">
        <v>779000</v>
      </c>
      <c r="N831" s="384">
        <v>753554.5</v>
      </c>
      <c r="O831" s="384">
        <v>915000</v>
      </c>
      <c r="P831" s="384">
        <v>929700</v>
      </c>
      <c r="Q831" s="384">
        <v>929700</v>
      </c>
      <c r="R831" s="384">
        <v>929700</v>
      </c>
      <c r="S831" s="817"/>
    </row>
    <row r="832" spans="1:19" ht="33.75">
      <c r="A832" s="805"/>
      <c r="B832" s="643"/>
      <c r="C832" s="166" t="s">
        <v>873</v>
      </c>
      <c r="D832" s="597"/>
      <c r="E832" s="597"/>
      <c r="F832" s="816"/>
      <c r="G832" s="597"/>
      <c r="H832" s="285" t="s">
        <v>1</v>
      </c>
      <c r="I832" s="285" t="s">
        <v>434</v>
      </c>
      <c r="J832" s="382" t="s">
        <v>872</v>
      </c>
      <c r="K832" s="382" t="s">
        <v>33</v>
      </c>
      <c r="L832" s="382"/>
      <c r="M832" s="384">
        <v>5050</v>
      </c>
      <c r="N832" s="384">
        <v>4750</v>
      </c>
      <c r="O832" s="384">
        <v>5000</v>
      </c>
      <c r="P832" s="384">
        <v>5000</v>
      </c>
      <c r="Q832" s="384">
        <v>5000</v>
      </c>
      <c r="R832" s="384">
        <v>5000</v>
      </c>
      <c r="S832" s="817"/>
    </row>
    <row r="833" spans="1:19" ht="45">
      <c r="A833" s="805"/>
      <c r="B833" s="643"/>
      <c r="C833" s="347" t="s">
        <v>754</v>
      </c>
      <c r="D833" s="597"/>
      <c r="E833" s="597"/>
      <c r="F833" s="816"/>
      <c r="G833" s="597"/>
      <c r="H833" s="285" t="s">
        <v>1</v>
      </c>
      <c r="I833" s="285" t="s">
        <v>434</v>
      </c>
      <c r="J833" s="382" t="s">
        <v>872</v>
      </c>
      <c r="K833" s="382" t="s">
        <v>12</v>
      </c>
      <c r="L833" s="382"/>
      <c r="M833" s="384">
        <v>358900</v>
      </c>
      <c r="N833" s="384">
        <v>343562.25</v>
      </c>
      <c r="O833" s="384">
        <v>236800</v>
      </c>
      <c r="P833" s="384">
        <v>292300</v>
      </c>
      <c r="Q833" s="384">
        <v>292300</v>
      </c>
      <c r="R833" s="384">
        <v>292300</v>
      </c>
      <c r="S833" s="817">
        <v>3</v>
      </c>
    </row>
    <row r="834" spans="1:19" ht="22.5">
      <c r="A834" s="805"/>
      <c r="B834" s="643"/>
      <c r="C834" s="166" t="s">
        <v>874</v>
      </c>
      <c r="D834" s="597"/>
      <c r="E834" s="597"/>
      <c r="F834" s="816"/>
      <c r="G834" s="597"/>
      <c r="H834" s="285" t="s">
        <v>1</v>
      </c>
      <c r="I834" s="285" t="s">
        <v>434</v>
      </c>
      <c r="J834" s="382" t="s">
        <v>872</v>
      </c>
      <c r="K834" s="382" t="s">
        <v>392</v>
      </c>
      <c r="L834" s="382"/>
      <c r="M834" s="384">
        <v>0</v>
      </c>
      <c r="N834" s="384"/>
      <c r="O834" s="384"/>
      <c r="P834" s="384"/>
      <c r="Q834" s="384"/>
      <c r="R834" s="384"/>
      <c r="S834" s="817">
        <v>3</v>
      </c>
    </row>
    <row r="835" spans="1:19" ht="45">
      <c r="A835" s="805"/>
      <c r="B835" s="643"/>
      <c r="C835" s="347" t="s">
        <v>754</v>
      </c>
      <c r="D835" s="597"/>
      <c r="E835" s="597"/>
      <c r="F835" s="816"/>
      <c r="G835" s="597"/>
      <c r="H835" s="285" t="s">
        <v>1</v>
      </c>
      <c r="I835" s="285" t="s">
        <v>434</v>
      </c>
      <c r="J835" s="382" t="s">
        <v>875</v>
      </c>
      <c r="K835" s="382" t="s">
        <v>12</v>
      </c>
      <c r="L835" s="382"/>
      <c r="M835" s="384"/>
      <c r="N835" s="384"/>
      <c r="O835" s="384"/>
      <c r="P835" s="384"/>
      <c r="Q835" s="384"/>
      <c r="R835" s="384"/>
      <c r="S835" s="817">
        <v>3</v>
      </c>
    </row>
    <row r="836" spans="1:19" ht="73.5">
      <c r="A836" s="805"/>
      <c r="B836" s="837" t="s">
        <v>1343</v>
      </c>
      <c r="C836" s="346" t="s">
        <v>876</v>
      </c>
      <c r="D836" s="812" t="s">
        <v>1035</v>
      </c>
      <c r="E836" s="595" t="s">
        <v>182</v>
      </c>
      <c r="F836" s="820">
        <v>43831</v>
      </c>
      <c r="G836" s="595" t="s">
        <v>22</v>
      </c>
      <c r="H836" s="387" t="s">
        <v>1</v>
      </c>
      <c r="I836" s="387" t="s">
        <v>434</v>
      </c>
      <c r="J836" s="387" t="s">
        <v>877</v>
      </c>
      <c r="K836" s="387" t="s">
        <v>87</v>
      </c>
      <c r="L836" s="387"/>
      <c r="M836" s="381">
        <f>M837</f>
        <v>45000</v>
      </c>
      <c r="N836" s="381">
        <f>N837</f>
        <v>45000</v>
      </c>
      <c r="O836" s="381"/>
      <c r="P836" s="381"/>
      <c r="Q836" s="381"/>
      <c r="R836" s="381"/>
      <c r="S836" s="1112"/>
    </row>
    <row r="837" spans="1:19" ht="22.5">
      <c r="A837" s="805"/>
      <c r="B837" s="838"/>
      <c r="C837" s="347" t="s">
        <v>779</v>
      </c>
      <c r="D837" s="822"/>
      <c r="E837" s="596" t="s">
        <v>182</v>
      </c>
      <c r="F837" s="827"/>
      <c r="G837" s="596"/>
      <c r="H837" s="382" t="s">
        <v>1</v>
      </c>
      <c r="I837" s="382" t="s">
        <v>434</v>
      </c>
      <c r="J837" s="285" t="s">
        <v>877</v>
      </c>
      <c r="K837" s="382" t="s">
        <v>8</v>
      </c>
      <c r="L837" s="382"/>
      <c r="M837" s="384">
        <v>45000</v>
      </c>
      <c r="N837" s="384">
        <v>45000</v>
      </c>
      <c r="O837" s="384"/>
      <c r="P837" s="384"/>
      <c r="Q837" s="384"/>
      <c r="R837" s="384"/>
      <c r="S837" s="817">
        <v>3</v>
      </c>
    </row>
    <row r="838" spans="1:19" ht="52.5">
      <c r="A838" s="805"/>
      <c r="B838" s="837" t="s">
        <v>1344</v>
      </c>
      <c r="C838" s="349" t="s">
        <v>878</v>
      </c>
      <c r="D838" s="595" t="s">
        <v>1345</v>
      </c>
      <c r="E838" s="595" t="s">
        <v>182</v>
      </c>
      <c r="F838" s="820">
        <v>42732</v>
      </c>
      <c r="G838" s="598">
        <v>43830</v>
      </c>
      <c r="H838" s="411" t="s">
        <v>434</v>
      </c>
      <c r="I838" s="411" t="s">
        <v>434</v>
      </c>
      <c r="J838" s="387" t="s">
        <v>879</v>
      </c>
      <c r="K838" s="411" t="s">
        <v>87</v>
      </c>
      <c r="L838" s="382"/>
      <c r="M838" s="381">
        <f>M839</f>
        <v>15000</v>
      </c>
      <c r="N838" s="381">
        <f>N839</f>
        <v>15000</v>
      </c>
      <c r="O838" s="381">
        <f>O839</f>
        <v>85700</v>
      </c>
      <c r="P838" s="381">
        <f>P839</f>
        <v>40000</v>
      </c>
      <c r="Q838" s="381">
        <f>Q839</f>
        <v>40000</v>
      </c>
      <c r="R838" s="381">
        <f>R839</f>
        <v>40000</v>
      </c>
      <c r="S838" s="817"/>
    </row>
    <row r="839" spans="1:19" ht="45">
      <c r="A839" s="805"/>
      <c r="B839" s="838"/>
      <c r="C839" s="347" t="s">
        <v>754</v>
      </c>
      <c r="D839" s="596"/>
      <c r="E839" s="596" t="s">
        <v>182</v>
      </c>
      <c r="F839" s="827"/>
      <c r="G839" s="596" t="s">
        <v>22</v>
      </c>
      <c r="H839" s="285" t="s">
        <v>1</v>
      </c>
      <c r="I839" s="382" t="s">
        <v>434</v>
      </c>
      <c r="J839" s="285" t="s">
        <v>879</v>
      </c>
      <c r="K839" s="285" t="s">
        <v>12</v>
      </c>
      <c r="L839" s="285"/>
      <c r="M839" s="384">
        <v>15000</v>
      </c>
      <c r="N839" s="384">
        <v>15000</v>
      </c>
      <c r="O839" s="384">
        <v>85700</v>
      </c>
      <c r="P839" s="384">
        <v>40000</v>
      </c>
      <c r="Q839" s="384">
        <v>40000</v>
      </c>
      <c r="R839" s="384">
        <v>40000</v>
      </c>
      <c r="S839" s="817">
        <v>3</v>
      </c>
    </row>
    <row r="840" spans="1:19" ht="52.5">
      <c r="A840" s="805"/>
      <c r="B840" s="837" t="s">
        <v>1346</v>
      </c>
      <c r="C840" s="349" t="s">
        <v>878</v>
      </c>
      <c r="D840" s="812" t="s">
        <v>1035</v>
      </c>
      <c r="E840" s="595" t="s">
        <v>182</v>
      </c>
      <c r="F840" s="820">
        <v>43831</v>
      </c>
      <c r="G840" s="595" t="s">
        <v>22</v>
      </c>
      <c r="H840" s="387" t="s">
        <v>1</v>
      </c>
      <c r="I840" s="411" t="s">
        <v>434</v>
      </c>
      <c r="J840" s="387" t="s">
        <v>879</v>
      </c>
      <c r="K840" s="387" t="s">
        <v>87</v>
      </c>
      <c r="L840" s="378"/>
      <c r="M840" s="385">
        <f>M841</f>
        <v>97000</v>
      </c>
      <c r="N840" s="385">
        <f>N841</f>
        <v>97000</v>
      </c>
      <c r="O840" s="385">
        <f>O841</f>
        <v>194300</v>
      </c>
      <c r="P840" s="385">
        <f>P841</f>
        <v>240000</v>
      </c>
      <c r="Q840" s="385">
        <f>Q841</f>
        <v>240000</v>
      </c>
      <c r="R840" s="385">
        <f>R841</f>
        <v>240000</v>
      </c>
      <c r="S840" s="845"/>
    </row>
    <row r="841" spans="1:19" ht="22.5">
      <c r="A841" s="805"/>
      <c r="B841" s="838"/>
      <c r="C841" s="347" t="s">
        <v>756</v>
      </c>
      <c r="D841" s="822"/>
      <c r="E841" s="596"/>
      <c r="F841" s="827"/>
      <c r="G841" s="596"/>
      <c r="H841" s="382" t="s">
        <v>1</v>
      </c>
      <c r="I841" s="382" t="s">
        <v>434</v>
      </c>
      <c r="J841" s="285" t="s">
        <v>879</v>
      </c>
      <c r="K841" s="382" t="s">
        <v>8</v>
      </c>
      <c r="L841" s="359"/>
      <c r="M841" s="390">
        <v>97000</v>
      </c>
      <c r="N841" s="390">
        <v>97000</v>
      </c>
      <c r="O841" s="390">
        <v>194300</v>
      </c>
      <c r="P841" s="390">
        <v>240000</v>
      </c>
      <c r="Q841" s="390">
        <v>240000</v>
      </c>
      <c r="R841" s="390">
        <v>240000</v>
      </c>
      <c r="S841" s="808">
        <v>3</v>
      </c>
    </row>
    <row r="842" spans="1:19" ht="42">
      <c r="A842" s="805"/>
      <c r="B842" s="837" t="s">
        <v>1347</v>
      </c>
      <c r="C842" s="349" t="s">
        <v>880</v>
      </c>
      <c r="D842" s="812" t="s">
        <v>881</v>
      </c>
      <c r="E842" s="812" t="s">
        <v>1092</v>
      </c>
      <c r="F842" s="820">
        <v>40909</v>
      </c>
      <c r="G842" s="812" t="s">
        <v>22</v>
      </c>
      <c r="H842" s="378" t="s">
        <v>1</v>
      </c>
      <c r="I842" s="378" t="s">
        <v>434</v>
      </c>
      <c r="J842" s="387" t="s">
        <v>883</v>
      </c>
      <c r="K842" s="378" t="s">
        <v>87</v>
      </c>
      <c r="L842" s="378"/>
      <c r="M842" s="385">
        <f aca="true" t="shared" si="119" ref="M842:R842">M843</f>
        <v>241600</v>
      </c>
      <c r="N842" s="385">
        <f t="shared" si="119"/>
        <v>240025</v>
      </c>
      <c r="O842" s="385">
        <f t="shared" si="119"/>
        <v>510000</v>
      </c>
      <c r="P842" s="385">
        <f t="shared" si="119"/>
        <v>650000</v>
      </c>
      <c r="Q842" s="385">
        <f t="shared" si="119"/>
        <v>650000</v>
      </c>
      <c r="R842" s="385">
        <f t="shared" si="119"/>
        <v>650000</v>
      </c>
      <c r="S842" s="845"/>
    </row>
    <row r="843" spans="1:19" ht="22.5">
      <c r="A843" s="805"/>
      <c r="B843" s="644"/>
      <c r="C843" s="347" t="s">
        <v>874</v>
      </c>
      <c r="D843" s="596"/>
      <c r="E843" s="596"/>
      <c r="F843" s="819"/>
      <c r="G843" s="596"/>
      <c r="H843" s="285" t="s">
        <v>1</v>
      </c>
      <c r="I843" s="285" t="s">
        <v>434</v>
      </c>
      <c r="J843" s="285" t="s">
        <v>883</v>
      </c>
      <c r="K843" s="389" t="s">
        <v>11</v>
      </c>
      <c r="L843" s="389"/>
      <c r="M843" s="390">
        <v>241600</v>
      </c>
      <c r="N843" s="390">
        <v>240025</v>
      </c>
      <c r="O843" s="390">
        <v>510000</v>
      </c>
      <c r="P843" s="390">
        <v>650000</v>
      </c>
      <c r="Q843" s="390">
        <v>650000</v>
      </c>
      <c r="R843" s="390">
        <v>650000</v>
      </c>
      <c r="S843" s="817">
        <v>3</v>
      </c>
    </row>
    <row r="844" spans="1:19" ht="126">
      <c r="A844" s="805"/>
      <c r="B844" s="837" t="s">
        <v>1348</v>
      </c>
      <c r="C844" s="346" t="s">
        <v>884</v>
      </c>
      <c r="D844" s="812" t="s">
        <v>1094</v>
      </c>
      <c r="E844" s="812" t="s">
        <v>182</v>
      </c>
      <c r="F844" s="820">
        <v>43381</v>
      </c>
      <c r="G844" s="812" t="s">
        <v>22</v>
      </c>
      <c r="H844" s="387" t="s">
        <v>1</v>
      </c>
      <c r="I844" s="387" t="s">
        <v>434</v>
      </c>
      <c r="J844" s="387" t="s">
        <v>885</v>
      </c>
      <c r="K844" s="387" t="s">
        <v>87</v>
      </c>
      <c r="L844" s="378"/>
      <c r="M844" s="385">
        <f aca="true" t="shared" si="120" ref="M844:R844">M845</f>
        <v>100000</v>
      </c>
      <c r="N844" s="385">
        <f t="shared" si="120"/>
        <v>100000</v>
      </c>
      <c r="O844" s="385">
        <f t="shared" si="120"/>
        <v>0</v>
      </c>
      <c r="P844" s="385">
        <f t="shared" si="120"/>
        <v>0</v>
      </c>
      <c r="Q844" s="385">
        <f t="shared" si="120"/>
        <v>0</v>
      </c>
      <c r="R844" s="385">
        <f t="shared" si="120"/>
        <v>0</v>
      </c>
      <c r="S844" s="845"/>
    </row>
    <row r="845" spans="1:19" ht="45">
      <c r="A845" s="805"/>
      <c r="B845" s="847"/>
      <c r="C845" s="347" t="s">
        <v>754</v>
      </c>
      <c r="D845" s="596"/>
      <c r="E845" s="596"/>
      <c r="F845" s="596"/>
      <c r="G845" s="596"/>
      <c r="H845" s="407" t="s">
        <v>1</v>
      </c>
      <c r="I845" s="407" t="s">
        <v>434</v>
      </c>
      <c r="J845" s="285" t="s">
        <v>885</v>
      </c>
      <c r="K845" s="359" t="s">
        <v>12</v>
      </c>
      <c r="L845" s="359"/>
      <c r="M845" s="390">
        <v>100000</v>
      </c>
      <c r="N845" s="282">
        <v>100000</v>
      </c>
      <c r="O845" s="390"/>
      <c r="P845" s="390"/>
      <c r="Q845" s="390"/>
      <c r="R845" s="390"/>
      <c r="S845" s="817">
        <v>3</v>
      </c>
    </row>
    <row r="846" spans="1:19" ht="136.5">
      <c r="A846" s="805"/>
      <c r="B846" s="837" t="s">
        <v>1349</v>
      </c>
      <c r="C846" s="346" t="s">
        <v>886</v>
      </c>
      <c r="D846" s="812" t="s">
        <v>1094</v>
      </c>
      <c r="E846" s="812" t="s">
        <v>182</v>
      </c>
      <c r="F846" s="820">
        <v>43381</v>
      </c>
      <c r="G846" s="812" t="s">
        <v>22</v>
      </c>
      <c r="H846" s="387" t="s">
        <v>1</v>
      </c>
      <c r="I846" s="387" t="s">
        <v>434</v>
      </c>
      <c r="J846" s="387" t="s">
        <v>887</v>
      </c>
      <c r="K846" s="387" t="s">
        <v>87</v>
      </c>
      <c r="L846" s="378"/>
      <c r="M846" s="385">
        <f aca="true" t="shared" si="121" ref="M846:R846">M847</f>
        <v>25000</v>
      </c>
      <c r="N846" s="385">
        <f t="shared" si="121"/>
        <v>25000</v>
      </c>
      <c r="O846" s="385">
        <f t="shared" si="121"/>
        <v>0</v>
      </c>
      <c r="P846" s="385">
        <f t="shared" si="121"/>
        <v>0</v>
      </c>
      <c r="Q846" s="385">
        <f t="shared" si="121"/>
        <v>0</v>
      </c>
      <c r="R846" s="385">
        <f t="shared" si="121"/>
        <v>0</v>
      </c>
      <c r="S846" s="845"/>
    </row>
    <row r="847" spans="1:19" ht="45">
      <c r="A847" s="805"/>
      <c r="B847" s="847"/>
      <c r="C847" s="347" t="s">
        <v>754</v>
      </c>
      <c r="D847" s="596"/>
      <c r="E847" s="596"/>
      <c r="F847" s="596"/>
      <c r="G847" s="596"/>
      <c r="H847" s="407" t="s">
        <v>1</v>
      </c>
      <c r="I847" s="407" t="s">
        <v>434</v>
      </c>
      <c r="J847" s="285" t="s">
        <v>887</v>
      </c>
      <c r="K847" s="359" t="s">
        <v>12</v>
      </c>
      <c r="L847" s="359"/>
      <c r="M847" s="390">
        <v>25000</v>
      </c>
      <c r="N847" s="282">
        <v>25000</v>
      </c>
      <c r="O847" s="390"/>
      <c r="P847" s="390"/>
      <c r="Q847" s="390"/>
      <c r="R847" s="390"/>
      <c r="S847" s="817">
        <v>3</v>
      </c>
    </row>
    <row r="848" spans="1:19" ht="63.75">
      <c r="A848" s="805"/>
      <c r="B848" s="837" t="s">
        <v>1350</v>
      </c>
      <c r="C848" s="350" t="s">
        <v>888</v>
      </c>
      <c r="D848" s="812"/>
      <c r="E848" s="870"/>
      <c r="F848" s="870"/>
      <c r="G848" s="870"/>
      <c r="H848" s="387" t="s">
        <v>1</v>
      </c>
      <c r="I848" s="387" t="s">
        <v>434</v>
      </c>
      <c r="J848" s="387" t="s">
        <v>406</v>
      </c>
      <c r="K848" s="359" t="s">
        <v>87</v>
      </c>
      <c r="L848" s="359"/>
      <c r="M848" s="385">
        <f>M849</f>
        <v>30000</v>
      </c>
      <c r="N848" s="385">
        <f>N849</f>
        <v>30000</v>
      </c>
      <c r="O848" s="390"/>
      <c r="P848" s="390"/>
      <c r="Q848" s="390"/>
      <c r="R848" s="390"/>
      <c r="S848" s="808"/>
    </row>
    <row r="849" spans="1:19" ht="11.25">
      <c r="A849" s="805"/>
      <c r="B849" s="847"/>
      <c r="C849" s="355" t="s">
        <v>109</v>
      </c>
      <c r="D849" s="596"/>
      <c r="E849" s="644"/>
      <c r="F849" s="644"/>
      <c r="G849" s="644"/>
      <c r="H849" s="404" t="s">
        <v>1</v>
      </c>
      <c r="I849" s="404" t="s">
        <v>434</v>
      </c>
      <c r="J849" s="285" t="s">
        <v>406</v>
      </c>
      <c r="K849" s="359" t="s">
        <v>51</v>
      </c>
      <c r="L849" s="359"/>
      <c r="M849" s="390">
        <v>30000</v>
      </c>
      <c r="N849" s="308">
        <v>30000</v>
      </c>
      <c r="O849" s="390"/>
      <c r="P849" s="390"/>
      <c r="Q849" s="390"/>
      <c r="R849" s="390"/>
      <c r="S849" s="808"/>
    </row>
    <row r="850" spans="1:19" ht="63">
      <c r="A850" s="805"/>
      <c r="B850" s="837" t="s">
        <v>1351</v>
      </c>
      <c r="C850" s="349" t="s">
        <v>772</v>
      </c>
      <c r="D850" s="825" t="s">
        <v>1363</v>
      </c>
      <c r="E850" s="825" t="s">
        <v>182</v>
      </c>
      <c r="F850" s="820">
        <v>40634</v>
      </c>
      <c r="G850" s="812" t="s">
        <v>22</v>
      </c>
      <c r="H850" s="378" t="s">
        <v>25</v>
      </c>
      <c r="I850" s="401" t="s">
        <v>24</v>
      </c>
      <c r="J850" s="378" t="s">
        <v>774</v>
      </c>
      <c r="K850" s="378" t="s">
        <v>663</v>
      </c>
      <c r="L850" s="378"/>
      <c r="M850" s="1117">
        <f aca="true" t="shared" si="122" ref="M850:R850">M851</f>
        <v>2775000</v>
      </c>
      <c r="N850" s="1117">
        <f t="shared" si="122"/>
        <v>2775000</v>
      </c>
      <c r="O850" s="1117">
        <f t="shared" si="122"/>
        <v>3144200</v>
      </c>
      <c r="P850" s="1117">
        <f t="shared" si="122"/>
        <v>2847500</v>
      </c>
      <c r="Q850" s="1117">
        <f t="shared" si="122"/>
        <v>2847500</v>
      </c>
      <c r="R850" s="1117">
        <f t="shared" si="122"/>
        <v>2847500</v>
      </c>
      <c r="S850" s="845"/>
    </row>
    <row r="851" spans="1:19" ht="45">
      <c r="A851" s="805"/>
      <c r="B851" s="847"/>
      <c r="C851" s="347" t="s">
        <v>794</v>
      </c>
      <c r="D851" s="816"/>
      <c r="E851" s="816" t="s">
        <v>182</v>
      </c>
      <c r="F851" s="827"/>
      <c r="G851" s="827"/>
      <c r="H851" s="389" t="s">
        <v>25</v>
      </c>
      <c r="I851" s="359" t="s">
        <v>24</v>
      </c>
      <c r="J851" s="389" t="s">
        <v>774</v>
      </c>
      <c r="K851" s="389" t="s">
        <v>13</v>
      </c>
      <c r="L851" s="389"/>
      <c r="M851" s="390">
        <v>2775000</v>
      </c>
      <c r="N851" s="390">
        <v>2775000</v>
      </c>
      <c r="O851" s="390">
        <v>3144200</v>
      </c>
      <c r="P851" s="390">
        <v>2847500</v>
      </c>
      <c r="Q851" s="390">
        <v>2847500</v>
      </c>
      <c r="R851" s="390">
        <v>2847500</v>
      </c>
      <c r="S851" s="808">
        <v>3</v>
      </c>
    </row>
    <row r="852" spans="1:19" ht="31.5">
      <c r="A852" s="805"/>
      <c r="B852" s="830" t="s">
        <v>1352</v>
      </c>
      <c r="C852" s="349" t="s">
        <v>889</v>
      </c>
      <c r="D852" s="594" t="s">
        <v>890</v>
      </c>
      <c r="E852" s="594" t="s">
        <v>182</v>
      </c>
      <c r="F852" s="820">
        <v>41640</v>
      </c>
      <c r="G852" s="812" t="s">
        <v>22</v>
      </c>
      <c r="H852" s="378" t="s">
        <v>25</v>
      </c>
      <c r="I852" s="401" t="s">
        <v>24</v>
      </c>
      <c r="J852" s="378" t="s">
        <v>891</v>
      </c>
      <c r="K852" s="378" t="s">
        <v>87</v>
      </c>
      <c r="L852" s="378"/>
      <c r="M852" s="1117">
        <f aca="true" t="shared" si="123" ref="M852:R852">M853</f>
        <v>517905</v>
      </c>
      <c r="N852" s="1117">
        <f t="shared" si="123"/>
        <v>517905</v>
      </c>
      <c r="O852" s="1117">
        <f t="shared" si="123"/>
        <v>554000</v>
      </c>
      <c r="P852" s="1117">
        <f t="shared" si="123"/>
        <v>576180</v>
      </c>
      <c r="Q852" s="1117">
        <f t="shared" si="123"/>
        <v>576180</v>
      </c>
      <c r="R852" s="1117">
        <f t="shared" si="123"/>
        <v>576180</v>
      </c>
      <c r="S852" s="845"/>
    </row>
    <row r="853" spans="1:19" ht="15" customHeight="1">
      <c r="A853" s="805"/>
      <c r="B853" s="832"/>
      <c r="C853" s="345" t="s">
        <v>626</v>
      </c>
      <c r="D853" s="597"/>
      <c r="E853" s="597"/>
      <c r="F853" s="816"/>
      <c r="G853" s="822"/>
      <c r="H853" s="389" t="s">
        <v>25</v>
      </c>
      <c r="I853" s="359" t="s">
        <v>24</v>
      </c>
      <c r="J853" s="389" t="s">
        <v>891</v>
      </c>
      <c r="K853" s="389" t="s">
        <v>631</v>
      </c>
      <c r="L853" s="389"/>
      <c r="M853" s="390">
        <v>517905</v>
      </c>
      <c r="N853" s="390">
        <v>517905</v>
      </c>
      <c r="O853" s="390">
        <v>554000</v>
      </c>
      <c r="P853" s="390">
        <v>576180</v>
      </c>
      <c r="Q853" s="390">
        <v>576180</v>
      </c>
      <c r="R853" s="390">
        <v>576180</v>
      </c>
      <c r="S853" s="808">
        <v>3</v>
      </c>
    </row>
    <row r="854" spans="1:19" ht="15" customHeight="1">
      <c r="A854" s="805"/>
      <c r="B854" s="830" t="s">
        <v>1353</v>
      </c>
      <c r="C854" s="349" t="s">
        <v>889</v>
      </c>
      <c r="D854" s="597"/>
      <c r="E854" s="597"/>
      <c r="F854" s="816"/>
      <c r="G854" s="822"/>
      <c r="H854" s="378" t="s">
        <v>25</v>
      </c>
      <c r="I854" s="359" t="s">
        <v>24</v>
      </c>
      <c r="J854" s="389" t="s">
        <v>891</v>
      </c>
      <c r="K854" s="389" t="s">
        <v>87</v>
      </c>
      <c r="L854" s="389"/>
      <c r="M854" s="385">
        <f aca="true" t="shared" si="124" ref="M854:R854">M855</f>
        <v>4895</v>
      </c>
      <c r="N854" s="385">
        <f t="shared" si="124"/>
        <v>4895</v>
      </c>
      <c r="O854" s="385">
        <f t="shared" si="124"/>
        <v>5600</v>
      </c>
      <c r="P854" s="385">
        <f t="shared" si="124"/>
        <v>5820</v>
      </c>
      <c r="Q854" s="385">
        <f t="shared" si="124"/>
        <v>5820</v>
      </c>
      <c r="R854" s="385">
        <f t="shared" si="124"/>
        <v>5820</v>
      </c>
      <c r="S854" s="845"/>
    </row>
    <row r="855" spans="1:19" ht="15" customHeight="1">
      <c r="A855" s="805"/>
      <c r="B855" s="832"/>
      <c r="C855" s="347" t="s">
        <v>754</v>
      </c>
      <c r="D855" s="596"/>
      <c r="E855" s="596"/>
      <c r="F855" s="819"/>
      <c r="G855" s="827"/>
      <c r="H855" s="389" t="s">
        <v>25</v>
      </c>
      <c r="I855" s="359" t="s">
        <v>24</v>
      </c>
      <c r="J855" s="389" t="s">
        <v>891</v>
      </c>
      <c r="K855" s="389" t="s">
        <v>12</v>
      </c>
      <c r="L855" s="389"/>
      <c r="M855" s="390">
        <v>4895</v>
      </c>
      <c r="N855" s="390">
        <v>4895</v>
      </c>
      <c r="O855" s="390">
        <v>5600</v>
      </c>
      <c r="P855" s="390">
        <v>5820</v>
      </c>
      <c r="Q855" s="390">
        <v>5820</v>
      </c>
      <c r="R855" s="390">
        <v>5820</v>
      </c>
      <c r="S855" s="808">
        <v>3</v>
      </c>
    </row>
    <row r="856" spans="1:19" ht="15" customHeight="1">
      <c r="A856" s="805"/>
      <c r="B856" s="837" t="s">
        <v>1354</v>
      </c>
      <c r="C856" s="340" t="s">
        <v>892</v>
      </c>
      <c r="D856" s="812" t="s">
        <v>893</v>
      </c>
      <c r="E856" s="812" t="s">
        <v>182</v>
      </c>
      <c r="F856" s="820">
        <v>41640</v>
      </c>
      <c r="G856" s="812" t="s">
        <v>725</v>
      </c>
      <c r="H856" s="379" t="s">
        <v>25</v>
      </c>
      <c r="I856" s="378" t="s">
        <v>3</v>
      </c>
      <c r="J856" s="379" t="s">
        <v>894</v>
      </c>
      <c r="K856" s="378" t="s">
        <v>87</v>
      </c>
      <c r="L856" s="378"/>
      <c r="M856" s="385">
        <f>SUM(M857:M860)</f>
        <v>1757756.82</v>
      </c>
      <c r="N856" s="385">
        <f>SUM(N857:N860)</f>
        <v>1471156.82</v>
      </c>
      <c r="O856" s="385">
        <f>SUM(O857:O860)</f>
        <v>2080000</v>
      </c>
      <c r="P856" s="385">
        <f>SUM(P857:P860)</f>
        <v>1818000</v>
      </c>
      <c r="Q856" s="385">
        <f>SUM(Q857:Q860)</f>
        <v>1818000</v>
      </c>
      <c r="R856" s="385">
        <f>SUM(R857:R860)</f>
        <v>1818000</v>
      </c>
      <c r="S856" s="1116"/>
    </row>
    <row r="857" spans="1:19" ht="15" customHeight="1">
      <c r="A857" s="805"/>
      <c r="B857" s="840"/>
      <c r="C857" s="347" t="s">
        <v>754</v>
      </c>
      <c r="D857" s="822"/>
      <c r="E857" s="822"/>
      <c r="F857" s="836"/>
      <c r="G857" s="822"/>
      <c r="H857" s="382" t="s">
        <v>25</v>
      </c>
      <c r="I857" s="382" t="s">
        <v>3</v>
      </c>
      <c r="J857" s="285" t="s">
        <v>894</v>
      </c>
      <c r="K857" s="382" t="s">
        <v>12</v>
      </c>
      <c r="L857" s="382"/>
      <c r="M857" s="384">
        <v>80000</v>
      </c>
      <c r="N857" s="384">
        <v>71025.02</v>
      </c>
      <c r="O857" s="384">
        <v>20000</v>
      </c>
      <c r="P857" s="384">
        <v>18000</v>
      </c>
      <c r="Q857" s="384">
        <v>18000</v>
      </c>
      <c r="R857" s="384">
        <v>18000</v>
      </c>
      <c r="S857" s="817"/>
    </row>
    <row r="858" spans="1:19" ht="15" customHeight="1">
      <c r="A858" s="805"/>
      <c r="B858" s="840"/>
      <c r="C858" s="166" t="s">
        <v>846</v>
      </c>
      <c r="D858" s="822"/>
      <c r="E858" s="822"/>
      <c r="F858" s="836"/>
      <c r="G858" s="822"/>
      <c r="H858" s="382" t="s">
        <v>25</v>
      </c>
      <c r="I858" s="382" t="s">
        <v>3</v>
      </c>
      <c r="J858" s="285" t="s">
        <v>894</v>
      </c>
      <c r="K858" s="382" t="s">
        <v>32</v>
      </c>
      <c r="L858" s="382"/>
      <c r="M858" s="384">
        <v>1097756.82</v>
      </c>
      <c r="N858" s="384">
        <v>996293.8</v>
      </c>
      <c r="O858" s="384">
        <v>880000</v>
      </c>
      <c r="P858" s="384">
        <v>800000</v>
      </c>
      <c r="Q858" s="384">
        <v>800000</v>
      </c>
      <c r="R858" s="384">
        <v>800000</v>
      </c>
      <c r="S858" s="817"/>
    </row>
    <row r="859" spans="1:19" ht="15" customHeight="1">
      <c r="A859" s="805"/>
      <c r="B859" s="840"/>
      <c r="C859" s="166" t="s">
        <v>626</v>
      </c>
      <c r="D859" s="822"/>
      <c r="E859" s="822"/>
      <c r="F859" s="836"/>
      <c r="G859" s="822"/>
      <c r="H859" s="382" t="s">
        <v>25</v>
      </c>
      <c r="I859" s="382" t="s">
        <v>3</v>
      </c>
      <c r="J859" s="285" t="s">
        <v>894</v>
      </c>
      <c r="K859" s="382" t="s">
        <v>631</v>
      </c>
      <c r="L859" s="359"/>
      <c r="M859" s="390"/>
      <c r="N859" s="390"/>
      <c r="O859" s="390">
        <v>1050000</v>
      </c>
      <c r="P859" s="390">
        <v>900000</v>
      </c>
      <c r="Q859" s="390">
        <v>900000</v>
      </c>
      <c r="R859" s="390">
        <v>900000</v>
      </c>
      <c r="S859" s="808"/>
    </row>
    <row r="860" spans="1:19" ht="15" customHeight="1">
      <c r="A860" s="805"/>
      <c r="B860" s="840"/>
      <c r="C860" s="166" t="s">
        <v>895</v>
      </c>
      <c r="D860" s="822"/>
      <c r="E860" s="822"/>
      <c r="F860" s="836"/>
      <c r="G860" s="822"/>
      <c r="H860" s="382" t="s">
        <v>25</v>
      </c>
      <c r="I860" s="382" t="s">
        <v>3</v>
      </c>
      <c r="J860" s="285" t="s">
        <v>894</v>
      </c>
      <c r="K860" s="382" t="s">
        <v>625</v>
      </c>
      <c r="L860" s="359"/>
      <c r="M860" s="390">
        <v>580000</v>
      </c>
      <c r="N860" s="390">
        <v>403838</v>
      </c>
      <c r="O860" s="390">
        <v>130000</v>
      </c>
      <c r="P860" s="390">
        <v>100000</v>
      </c>
      <c r="Q860" s="390">
        <v>100000</v>
      </c>
      <c r="R860" s="390">
        <v>100000</v>
      </c>
      <c r="S860" s="808"/>
    </row>
    <row r="861" spans="1:19" ht="15" customHeight="1">
      <c r="A861" s="805"/>
      <c r="B861" s="840"/>
      <c r="C861" s="343" t="s">
        <v>892</v>
      </c>
      <c r="D861" s="822"/>
      <c r="E861" s="822"/>
      <c r="F861" s="836"/>
      <c r="G861" s="822"/>
      <c r="H861" s="401" t="s">
        <v>25</v>
      </c>
      <c r="I861" s="401" t="s">
        <v>3</v>
      </c>
      <c r="J861" s="378" t="s">
        <v>894</v>
      </c>
      <c r="K861" s="401" t="s">
        <v>87</v>
      </c>
      <c r="L861" s="401"/>
      <c r="M861" s="385"/>
      <c r="N861" s="385"/>
      <c r="O861" s="385"/>
      <c r="P861" s="385">
        <f>P862</f>
        <v>60000</v>
      </c>
      <c r="Q861" s="385">
        <f>Q862</f>
        <v>60000</v>
      </c>
      <c r="R861" s="385">
        <f>R862</f>
        <v>60000</v>
      </c>
      <c r="S861" s="808"/>
    </row>
    <row r="862" spans="1:19" ht="15" customHeight="1">
      <c r="A862" s="805"/>
      <c r="B862" s="838"/>
      <c r="C862" s="166" t="s">
        <v>1355</v>
      </c>
      <c r="D862" s="822"/>
      <c r="E862" s="822"/>
      <c r="F862" s="836"/>
      <c r="G862" s="822"/>
      <c r="H862" s="359" t="s">
        <v>25</v>
      </c>
      <c r="I862" s="359" t="s">
        <v>3</v>
      </c>
      <c r="J862" s="389" t="s">
        <v>894</v>
      </c>
      <c r="K862" s="359" t="s">
        <v>1068</v>
      </c>
      <c r="L862" s="359"/>
      <c r="M862" s="390"/>
      <c r="N862" s="390"/>
      <c r="O862" s="390"/>
      <c r="P862" s="390">
        <v>60000</v>
      </c>
      <c r="Q862" s="390">
        <v>60000</v>
      </c>
      <c r="R862" s="390">
        <v>60000</v>
      </c>
      <c r="S862" s="808"/>
    </row>
    <row r="863" spans="1:19" ht="15" customHeight="1">
      <c r="A863" s="805"/>
      <c r="B863" s="830" t="s">
        <v>1356</v>
      </c>
      <c r="C863" s="343" t="s">
        <v>892</v>
      </c>
      <c r="D863" s="822"/>
      <c r="E863" s="822"/>
      <c r="F863" s="836"/>
      <c r="G863" s="822"/>
      <c r="H863" s="401" t="s">
        <v>25</v>
      </c>
      <c r="I863" s="401" t="s">
        <v>3</v>
      </c>
      <c r="J863" s="378" t="s">
        <v>894</v>
      </c>
      <c r="K863" s="401" t="s">
        <v>87</v>
      </c>
      <c r="L863" s="401"/>
      <c r="M863" s="385">
        <f>M864</f>
        <v>6051243.18</v>
      </c>
      <c r="N863" s="385">
        <f>N864</f>
        <v>6051243.18</v>
      </c>
      <c r="O863" s="385">
        <f>O864+O865+O866</f>
        <v>5500000</v>
      </c>
      <c r="P863" s="385">
        <f>P864+P866</f>
        <v>5139000</v>
      </c>
      <c r="Q863" s="385">
        <f>Q864+Q866</f>
        <v>5139000</v>
      </c>
      <c r="R863" s="385">
        <f>R864+R866</f>
        <v>5139000</v>
      </c>
      <c r="S863" s="808"/>
    </row>
    <row r="864" spans="1:19" ht="15" customHeight="1">
      <c r="A864" s="805"/>
      <c r="B864" s="831"/>
      <c r="C864" s="166" t="s">
        <v>626</v>
      </c>
      <c r="D864" s="822"/>
      <c r="E864" s="822"/>
      <c r="F864" s="836"/>
      <c r="G864" s="822"/>
      <c r="H864" s="359" t="s">
        <v>25</v>
      </c>
      <c r="I864" s="359" t="s">
        <v>3</v>
      </c>
      <c r="J864" s="389" t="s">
        <v>894</v>
      </c>
      <c r="K864" s="359" t="s">
        <v>631</v>
      </c>
      <c r="L864" s="359"/>
      <c r="M864" s="390">
        <f>5249775.42+801467.76</f>
        <v>6051243.18</v>
      </c>
      <c r="N864" s="390">
        <f>5249775.42+801467.76</f>
        <v>6051243.18</v>
      </c>
      <c r="O864" s="390">
        <v>5140000</v>
      </c>
      <c r="P864" s="390">
        <v>4939000</v>
      </c>
      <c r="Q864" s="390">
        <v>4939000</v>
      </c>
      <c r="R864" s="390">
        <v>4939000</v>
      </c>
      <c r="S864" s="808"/>
    </row>
    <row r="865" spans="1:19" ht="15" customHeight="1">
      <c r="A865" s="805"/>
      <c r="B865" s="831"/>
      <c r="C865" s="166" t="s">
        <v>311</v>
      </c>
      <c r="D865" s="822"/>
      <c r="E865" s="822"/>
      <c r="F865" s="836"/>
      <c r="G865" s="822"/>
      <c r="H865" s="359" t="s">
        <v>25</v>
      </c>
      <c r="I865" s="359" t="s">
        <v>3</v>
      </c>
      <c r="J865" s="389" t="s">
        <v>894</v>
      </c>
      <c r="K865" s="359"/>
      <c r="L865" s="359"/>
      <c r="M865" s="390"/>
      <c r="N865" s="390"/>
      <c r="O865" s="390">
        <v>60000</v>
      </c>
      <c r="P865" s="390"/>
      <c r="Q865" s="390"/>
      <c r="R865" s="390"/>
      <c r="S865" s="808"/>
    </row>
    <row r="866" spans="1:19" ht="15" customHeight="1">
      <c r="A866" s="805"/>
      <c r="B866" s="832"/>
      <c r="C866" s="166" t="s">
        <v>895</v>
      </c>
      <c r="D866" s="827"/>
      <c r="E866" s="827"/>
      <c r="F866" s="839"/>
      <c r="G866" s="827"/>
      <c r="H866" s="359" t="s">
        <v>25</v>
      </c>
      <c r="I866" s="359" t="s">
        <v>3</v>
      </c>
      <c r="J866" s="389" t="s">
        <v>894</v>
      </c>
      <c r="K866" s="359" t="s">
        <v>625</v>
      </c>
      <c r="L866" s="359"/>
      <c r="M866" s="390"/>
      <c r="N866" s="390"/>
      <c r="O866" s="390">
        <v>300000</v>
      </c>
      <c r="P866" s="390">
        <v>200000</v>
      </c>
      <c r="Q866" s="390">
        <v>200000</v>
      </c>
      <c r="R866" s="390">
        <v>200000</v>
      </c>
      <c r="S866" s="808"/>
    </row>
    <row r="867" spans="1:19" ht="15" customHeight="1">
      <c r="A867" s="805"/>
      <c r="B867" s="837" t="s">
        <v>1357</v>
      </c>
      <c r="C867" s="346" t="s">
        <v>896</v>
      </c>
      <c r="D867" s="812" t="s">
        <v>1006</v>
      </c>
      <c r="E867" s="812" t="s">
        <v>882</v>
      </c>
      <c r="F867" s="820">
        <v>41178</v>
      </c>
      <c r="G867" s="812" t="s">
        <v>725</v>
      </c>
      <c r="H867" s="387" t="s">
        <v>25</v>
      </c>
      <c r="I867" s="387" t="s">
        <v>3</v>
      </c>
      <c r="J867" s="387" t="s">
        <v>897</v>
      </c>
      <c r="K867" s="387" t="s">
        <v>87</v>
      </c>
      <c r="L867" s="378"/>
      <c r="M867" s="385">
        <f aca="true" t="shared" si="125" ref="M867:R867">M868</f>
        <v>9703864</v>
      </c>
      <c r="N867" s="385">
        <f t="shared" si="125"/>
        <v>7165835</v>
      </c>
      <c r="O867" s="381">
        <f t="shared" si="125"/>
        <v>10774829</v>
      </c>
      <c r="P867" s="381">
        <f t="shared" si="125"/>
        <v>5854400</v>
      </c>
      <c r="Q867" s="381">
        <f t="shared" si="125"/>
        <v>10537900</v>
      </c>
      <c r="R867" s="381">
        <f t="shared" si="125"/>
        <v>8196100</v>
      </c>
      <c r="S867" s="817"/>
    </row>
    <row r="868" spans="1:19" ht="15" customHeight="1">
      <c r="A868" s="805"/>
      <c r="B868" s="644"/>
      <c r="C868" s="226" t="s">
        <v>320</v>
      </c>
      <c r="D868" s="822"/>
      <c r="E868" s="816"/>
      <c r="F868" s="816"/>
      <c r="G868" s="816"/>
      <c r="H868" s="189" t="s">
        <v>25</v>
      </c>
      <c r="I868" s="189" t="s">
        <v>3</v>
      </c>
      <c r="J868" s="285" t="s">
        <v>897</v>
      </c>
      <c r="K868" s="382" t="s">
        <v>898</v>
      </c>
      <c r="L868" s="382"/>
      <c r="M868" s="384">
        <v>9703864</v>
      </c>
      <c r="N868" s="384">
        <v>7165835</v>
      </c>
      <c r="O868" s="384">
        <v>10774829</v>
      </c>
      <c r="P868" s="384">
        <v>5854400</v>
      </c>
      <c r="Q868" s="384">
        <v>10537900</v>
      </c>
      <c r="R868" s="384">
        <v>8196100</v>
      </c>
      <c r="S868" s="817">
        <v>3</v>
      </c>
    </row>
    <row r="869" spans="1:19" ht="15" customHeight="1">
      <c r="A869" s="805"/>
      <c r="B869" s="837" t="s">
        <v>1358</v>
      </c>
      <c r="C869" s="356" t="s">
        <v>899</v>
      </c>
      <c r="D869" s="822"/>
      <c r="E869" s="816"/>
      <c r="F869" s="816"/>
      <c r="G869" s="816" t="s">
        <v>22</v>
      </c>
      <c r="H869" s="378" t="s">
        <v>25</v>
      </c>
      <c r="I869" s="378" t="s">
        <v>3</v>
      </c>
      <c r="J869" s="387" t="s">
        <v>900</v>
      </c>
      <c r="K869" s="378" t="s">
        <v>87</v>
      </c>
      <c r="L869" s="378"/>
      <c r="M869" s="385">
        <f aca="true" t="shared" si="126" ref="M869:R869">M870</f>
        <v>3143700</v>
      </c>
      <c r="N869" s="385">
        <f t="shared" si="126"/>
        <v>3143700</v>
      </c>
      <c r="O869" s="381">
        <f t="shared" si="126"/>
        <v>0</v>
      </c>
      <c r="P869" s="381">
        <f t="shared" si="126"/>
        <v>0</v>
      </c>
      <c r="Q869" s="381">
        <f t="shared" si="126"/>
        <v>0</v>
      </c>
      <c r="R869" s="381">
        <f t="shared" si="126"/>
        <v>0</v>
      </c>
      <c r="S869" s="804"/>
    </row>
    <row r="870" spans="1:19" ht="15" customHeight="1">
      <c r="A870" s="805"/>
      <c r="B870" s="644"/>
      <c r="C870" s="166" t="s">
        <v>320</v>
      </c>
      <c r="D870" s="822"/>
      <c r="E870" s="816"/>
      <c r="F870" s="816"/>
      <c r="G870" s="816"/>
      <c r="H870" s="389" t="s">
        <v>25</v>
      </c>
      <c r="I870" s="389" t="s">
        <v>3</v>
      </c>
      <c r="J870" s="389" t="s">
        <v>900</v>
      </c>
      <c r="K870" s="359" t="s">
        <v>898</v>
      </c>
      <c r="L870" s="359"/>
      <c r="M870" s="390">
        <v>3143700</v>
      </c>
      <c r="N870" s="390">
        <v>3143700</v>
      </c>
      <c r="O870" s="384"/>
      <c r="P870" s="384"/>
      <c r="Q870" s="384"/>
      <c r="R870" s="384"/>
      <c r="S870" s="817">
        <v>3</v>
      </c>
    </row>
    <row r="871" spans="1:19" ht="15" customHeight="1">
      <c r="A871" s="805"/>
      <c r="B871" s="837" t="s">
        <v>1359</v>
      </c>
      <c r="C871" s="348" t="s">
        <v>899</v>
      </c>
      <c r="D871" s="822"/>
      <c r="E871" s="816"/>
      <c r="F871" s="816"/>
      <c r="G871" s="816"/>
      <c r="H871" s="387" t="s">
        <v>25</v>
      </c>
      <c r="I871" s="387" t="s">
        <v>3</v>
      </c>
      <c r="J871" s="387" t="s">
        <v>900</v>
      </c>
      <c r="K871" s="387" t="s">
        <v>87</v>
      </c>
      <c r="L871" s="387"/>
      <c r="M871" s="381">
        <f aca="true" t="shared" si="127" ref="M871:R871">M872</f>
        <v>388600</v>
      </c>
      <c r="N871" s="381">
        <f t="shared" si="127"/>
        <v>388600</v>
      </c>
      <c r="O871" s="381">
        <f t="shared" si="127"/>
        <v>0</v>
      </c>
      <c r="P871" s="381">
        <f t="shared" si="127"/>
        <v>0</v>
      </c>
      <c r="Q871" s="381">
        <f t="shared" si="127"/>
        <v>0</v>
      </c>
      <c r="R871" s="381">
        <f t="shared" si="127"/>
        <v>0</v>
      </c>
      <c r="S871" s="804"/>
    </row>
    <row r="872" spans="1:19" ht="15" customHeight="1">
      <c r="A872" s="805"/>
      <c r="B872" s="644"/>
      <c r="C872" s="226" t="s">
        <v>320</v>
      </c>
      <c r="D872" s="827"/>
      <c r="E872" s="819"/>
      <c r="F872" s="819"/>
      <c r="G872" s="819"/>
      <c r="H872" s="407" t="s">
        <v>25</v>
      </c>
      <c r="I872" s="407" t="s">
        <v>3</v>
      </c>
      <c r="J872" s="407" t="s">
        <v>900</v>
      </c>
      <c r="K872" s="195" t="s">
        <v>898</v>
      </c>
      <c r="L872" s="189"/>
      <c r="M872" s="405">
        <v>388600</v>
      </c>
      <c r="N872" s="405">
        <v>388600</v>
      </c>
      <c r="O872" s="384"/>
      <c r="P872" s="384"/>
      <c r="Q872" s="384"/>
      <c r="R872" s="384"/>
      <c r="S872" s="817">
        <v>3</v>
      </c>
    </row>
    <row r="873" spans="1:19" ht="15" customHeight="1">
      <c r="A873" s="805"/>
      <c r="B873" s="837" t="s">
        <v>1360</v>
      </c>
      <c r="C873" s="343" t="s">
        <v>901</v>
      </c>
      <c r="D873" s="812" t="s">
        <v>902</v>
      </c>
      <c r="E873" s="812" t="s">
        <v>182</v>
      </c>
      <c r="F873" s="820">
        <v>43101</v>
      </c>
      <c r="G873" s="812" t="s">
        <v>22</v>
      </c>
      <c r="H873" s="378" t="s">
        <v>25</v>
      </c>
      <c r="I873" s="378" t="s">
        <v>3</v>
      </c>
      <c r="J873" s="411" t="s">
        <v>903</v>
      </c>
      <c r="K873" s="378" t="s">
        <v>87</v>
      </c>
      <c r="L873" s="378"/>
      <c r="M873" s="385">
        <f>M874+M875</f>
        <v>11825600</v>
      </c>
      <c r="N873" s="385">
        <f>N874+N875</f>
        <v>11825600</v>
      </c>
      <c r="O873" s="385">
        <f>O874+O875</f>
        <v>9607500</v>
      </c>
      <c r="P873" s="385">
        <f>P874+P875</f>
        <v>11847000</v>
      </c>
      <c r="Q873" s="385">
        <f>Q874+Q875</f>
        <v>11847000</v>
      </c>
      <c r="R873" s="385">
        <f>R874+R875</f>
        <v>11847000</v>
      </c>
      <c r="S873" s="804"/>
    </row>
    <row r="874" spans="1:19" ht="15" customHeight="1">
      <c r="A874" s="805"/>
      <c r="B874" s="643"/>
      <c r="C874" s="347" t="s">
        <v>754</v>
      </c>
      <c r="D874" s="597"/>
      <c r="E874" s="597"/>
      <c r="F874" s="816"/>
      <c r="G874" s="597"/>
      <c r="H874" s="285" t="s">
        <v>25</v>
      </c>
      <c r="I874" s="285" t="s">
        <v>3</v>
      </c>
      <c r="J874" s="382" t="s">
        <v>903</v>
      </c>
      <c r="K874" s="382" t="s">
        <v>12</v>
      </c>
      <c r="L874" s="382"/>
      <c r="M874" s="384">
        <v>118235</v>
      </c>
      <c r="N874" s="384">
        <v>118235</v>
      </c>
      <c r="O874" s="384">
        <v>96700</v>
      </c>
      <c r="P874" s="384">
        <v>118400</v>
      </c>
      <c r="Q874" s="384">
        <v>118400</v>
      </c>
      <c r="R874" s="384">
        <v>118400</v>
      </c>
      <c r="S874" s="817">
        <v>3</v>
      </c>
    </row>
    <row r="875" spans="1:19" ht="15" customHeight="1">
      <c r="A875" s="805"/>
      <c r="B875" s="644"/>
      <c r="C875" s="166" t="s">
        <v>794</v>
      </c>
      <c r="D875" s="596"/>
      <c r="E875" s="596"/>
      <c r="F875" s="819"/>
      <c r="G875" s="596"/>
      <c r="H875" s="285" t="s">
        <v>25</v>
      </c>
      <c r="I875" s="285" t="s">
        <v>3</v>
      </c>
      <c r="J875" s="382" t="s">
        <v>903</v>
      </c>
      <c r="K875" s="382" t="s">
        <v>13</v>
      </c>
      <c r="L875" s="382"/>
      <c r="M875" s="384">
        <v>11707365</v>
      </c>
      <c r="N875" s="384">
        <v>11707365</v>
      </c>
      <c r="O875" s="384">
        <v>9510800</v>
      </c>
      <c r="P875" s="384">
        <v>11728600</v>
      </c>
      <c r="Q875" s="384">
        <v>11728600</v>
      </c>
      <c r="R875" s="384">
        <v>11728600</v>
      </c>
      <c r="S875" s="817">
        <v>3</v>
      </c>
    </row>
    <row r="876" spans="1:19" ht="15" customHeight="1">
      <c r="A876" s="805"/>
      <c r="B876" s="837" t="s">
        <v>1361</v>
      </c>
      <c r="C876" s="346" t="s">
        <v>904</v>
      </c>
      <c r="D876" s="812" t="s">
        <v>905</v>
      </c>
      <c r="E876" s="812" t="s">
        <v>182</v>
      </c>
      <c r="F876" s="820">
        <v>41275</v>
      </c>
      <c r="G876" s="812" t="s">
        <v>22</v>
      </c>
      <c r="H876" s="387" t="s">
        <v>25</v>
      </c>
      <c r="I876" s="387" t="s">
        <v>600</v>
      </c>
      <c r="J876" s="387" t="s">
        <v>906</v>
      </c>
      <c r="K876" s="387" t="s">
        <v>87</v>
      </c>
      <c r="L876" s="387"/>
      <c r="M876" s="381">
        <f>M877+M881</f>
        <v>1406800</v>
      </c>
      <c r="N876" s="381">
        <f>N877++N881</f>
        <v>1406800</v>
      </c>
      <c r="O876" s="381">
        <f>O877++O881</f>
        <v>1445800</v>
      </c>
      <c r="P876" s="381">
        <f>P877++P881</f>
        <v>1484200</v>
      </c>
      <c r="Q876" s="381">
        <f>Q877++Q881</f>
        <v>1484200</v>
      </c>
      <c r="R876" s="381">
        <f>R877++R881</f>
        <v>1484200</v>
      </c>
      <c r="S876" s="804"/>
    </row>
    <row r="877" spans="1:19" ht="14.25" customHeight="1">
      <c r="A877" s="805"/>
      <c r="B877" s="643"/>
      <c r="C877" s="186" t="s">
        <v>869</v>
      </c>
      <c r="D877" s="597"/>
      <c r="E877" s="597"/>
      <c r="F877" s="816"/>
      <c r="G877" s="597"/>
      <c r="H877" s="407" t="s">
        <v>25</v>
      </c>
      <c r="I877" s="407" t="s">
        <v>600</v>
      </c>
      <c r="J877" s="285" t="s">
        <v>906</v>
      </c>
      <c r="K877" s="382" t="s">
        <v>764</v>
      </c>
      <c r="L877" s="382"/>
      <c r="M877" s="384">
        <v>1384571.44</v>
      </c>
      <c r="N877" s="384">
        <v>1384571.44</v>
      </c>
      <c r="O877" s="384">
        <f>O878+O879+O880</f>
        <v>1380000</v>
      </c>
      <c r="P877" s="384">
        <f>P878+P879+P880</f>
        <v>1421400</v>
      </c>
      <c r="Q877" s="384">
        <f>Q878+Q879+Q880</f>
        <v>1421400</v>
      </c>
      <c r="R877" s="384">
        <f>R878+R879+R880</f>
        <v>1421400</v>
      </c>
      <c r="S877" s="817">
        <v>3</v>
      </c>
    </row>
    <row r="878" spans="1:19" ht="33.75">
      <c r="A878" s="805"/>
      <c r="B878" s="643"/>
      <c r="C878" s="186" t="s">
        <v>864</v>
      </c>
      <c r="D878" s="597"/>
      <c r="E878" s="597"/>
      <c r="F878" s="816"/>
      <c r="G878" s="597"/>
      <c r="H878" s="407" t="s">
        <v>25</v>
      </c>
      <c r="I878" s="407" t="s">
        <v>600</v>
      </c>
      <c r="J878" s="285" t="s">
        <v>906</v>
      </c>
      <c r="K878" s="382" t="s">
        <v>301</v>
      </c>
      <c r="L878" s="382"/>
      <c r="M878" s="384">
        <v>1065879.24</v>
      </c>
      <c r="N878" s="384">
        <v>1065879.24</v>
      </c>
      <c r="O878" s="384">
        <v>1063000</v>
      </c>
      <c r="P878" s="384">
        <v>1094900</v>
      </c>
      <c r="Q878" s="384">
        <v>1094900</v>
      </c>
      <c r="R878" s="384">
        <v>1094900</v>
      </c>
      <c r="S878" s="817"/>
    </row>
    <row r="879" spans="1:19" ht="15" customHeight="1">
      <c r="A879" s="805"/>
      <c r="B879" s="643"/>
      <c r="C879" s="186" t="s">
        <v>865</v>
      </c>
      <c r="D879" s="597"/>
      <c r="E879" s="597"/>
      <c r="F879" s="816"/>
      <c r="G879" s="597"/>
      <c r="H879" s="407" t="s">
        <v>25</v>
      </c>
      <c r="I879" s="407" t="s">
        <v>600</v>
      </c>
      <c r="J879" s="285" t="s">
        <v>906</v>
      </c>
      <c r="K879" s="382" t="s">
        <v>305</v>
      </c>
      <c r="L879" s="382"/>
      <c r="M879" s="384">
        <v>316592.2</v>
      </c>
      <c r="N879" s="384">
        <v>316592.2</v>
      </c>
      <c r="O879" s="384">
        <v>317000</v>
      </c>
      <c r="P879" s="384">
        <v>326500</v>
      </c>
      <c r="Q879" s="384">
        <v>326500</v>
      </c>
      <c r="R879" s="384">
        <v>326500</v>
      </c>
      <c r="S879" s="817"/>
    </row>
    <row r="880" spans="1:19" ht="15" customHeight="1">
      <c r="A880" s="805"/>
      <c r="B880" s="643"/>
      <c r="C880" s="186" t="s">
        <v>907</v>
      </c>
      <c r="D880" s="597"/>
      <c r="E880" s="597"/>
      <c r="F880" s="816"/>
      <c r="G880" s="597"/>
      <c r="H880" s="407" t="s">
        <v>25</v>
      </c>
      <c r="I880" s="407" t="s">
        <v>600</v>
      </c>
      <c r="J880" s="285" t="s">
        <v>906</v>
      </c>
      <c r="K880" s="382" t="s">
        <v>303</v>
      </c>
      <c r="L880" s="382"/>
      <c r="M880" s="384">
        <v>2100</v>
      </c>
      <c r="N880" s="384">
        <v>2100</v>
      </c>
      <c r="O880" s="384">
        <v>0</v>
      </c>
      <c r="P880" s="384">
        <v>0</v>
      </c>
      <c r="Q880" s="384">
        <v>0</v>
      </c>
      <c r="R880" s="384">
        <v>0</v>
      </c>
      <c r="S880" s="817"/>
    </row>
    <row r="881" spans="1:19" ht="15" customHeight="1">
      <c r="A881" s="805"/>
      <c r="B881" s="644"/>
      <c r="C881" s="345" t="s">
        <v>754</v>
      </c>
      <c r="D881" s="596"/>
      <c r="E881" s="596"/>
      <c r="F881" s="819"/>
      <c r="G881" s="596"/>
      <c r="H881" s="407" t="s">
        <v>25</v>
      </c>
      <c r="I881" s="407" t="s">
        <v>600</v>
      </c>
      <c r="J881" s="407" t="s">
        <v>906</v>
      </c>
      <c r="K881" s="382" t="s">
        <v>12</v>
      </c>
      <c r="L881" s="382"/>
      <c r="M881" s="384">
        <v>22228.56</v>
      </c>
      <c r="N881" s="384">
        <v>22228.56</v>
      </c>
      <c r="O881" s="384">
        <v>65800</v>
      </c>
      <c r="P881" s="384">
        <v>62800</v>
      </c>
      <c r="Q881" s="384">
        <v>62800</v>
      </c>
      <c r="R881" s="384">
        <v>62800</v>
      </c>
      <c r="S881" s="817">
        <v>3</v>
      </c>
    </row>
    <row r="882" spans="1:19" ht="15" customHeight="1" hidden="1">
      <c r="A882" s="805"/>
      <c r="B882" s="210"/>
      <c r="C882" s="871"/>
      <c r="D882" s="872"/>
      <c r="E882" s="210"/>
      <c r="F882" s="210"/>
      <c r="G882" s="210"/>
      <c r="H882" s="210"/>
      <c r="I882" s="210"/>
      <c r="J882" s="210"/>
      <c r="K882" s="210"/>
      <c r="L882" s="210"/>
      <c r="M882" s="210"/>
      <c r="N882" s="210"/>
      <c r="O882" s="873"/>
      <c r="P882" s="873"/>
      <c r="Q882" s="873"/>
      <c r="R882" s="873"/>
      <c r="S882" s="210"/>
    </row>
    <row r="883" spans="1:19" ht="15" customHeight="1">
      <c r="A883" s="874"/>
      <c r="B883" s="1118"/>
      <c r="C883" s="1119" t="s">
        <v>908</v>
      </c>
      <c r="D883" s="1120"/>
      <c r="E883" s="1118"/>
      <c r="F883" s="1118"/>
      <c r="G883" s="1118"/>
      <c r="H883" s="1118"/>
      <c r="I883" s="1118"/>
      <c r="J883" s="1118"/>
      <c r="K883" s="1118"/>
      <c r="L883" s="1118"/>
      <c r="M883" s="1121">
        <f>M572</f>
        <v>602990664.0000001</v>
      </c>
      <c r="N883" s="1121">
        <f>N572</f>
        <v>598741084.5300001</v>
      </c>
      <c r="O883" s="1121">
        <f>O572</f>
        <v>657125629</v>
      </c>
      <c r="P883" s="1121">
        <f>P572</f>
        <v>602055000</v>
      </c>
      <c r="Q883" s="1121">
        <f>Q572</f>
        <v>593023600</v>
      </c>
      <c r="R883" s="1121">
        <f>R572</f>
        <v>592083800</v>
      </c>
      <c r="S883" s="1122"/>
    </row>
    <row r="884" spans="1:19" s="216" customFormat="1" ht="28.5" customHeight="1">
      <c r="A884" s="752" t="s">
        <v>923</v>
      </c>
      <c r="B884" s="752"/>
      <c r="C884" s="752"/>
      <c r="D884" s="752"/>
      <c r="E884" s="752"/>
      <c r="F884" s="752"/>
      <c r="G884" s="752"/>
      <c r="H884" s="752"/>
      <c r="I884" s="752"/>
      <c r="J884" s="752"/>
      <c r="K884" s="752"/>
      <c r="L884" s="752"/>
      <c r="M884" s="752"/>
      <c r="N884" s="752"/>
      <c r="O884" s="752"/>
      <c r="P884" s="752"/>
      <c r="Q884" s="752"/>
      <c r="R884" s="752"/>
      <c r="S884" s="752"/>
    </row>
    <row r="885" spans="1:19" s="259" customFormat="1" ht="37.5" customHeight="1">
      <c r="A885" s="753" t="s">
        <v>35</v>
      </c>
      <c r="B885" s="753" t="s">
        <v>750</v>
      </c>
      <c r="C885" s="753" t="s">
        <v>26</v>
      </c>
      <c r="D885" s="705" t="s">
        <v>15</v>
      </c>
      <c r="E885" s="705" t="s">
        <v>16</v>
      </c>
      <c r="F885" s="705" t="s">
        <v>290</v>
      </c>
      <c r="G885" s="705" t="s">
        <v>34</v>
      </c>
      <c r="H885" s="753" t="s">
        <v>17</v>
      </c>
      <c r="I885" s="753" t="s">
        <v>909</v>
      </c>
      <c r="J885" s="753" t="s">
        <v>910</v>
      </c>
      <c r="K885" s="753" t="s">
        <v>911</v>
      </c>
      <c r="L885" s="753" t="s">
        <v>912</v>
      </c>
      <c r="M885" s="758" t="s">
        <v>913</v>
      </c>
      <c r="N885" s="759"/>
      <c r="O885" s="759"/>
      <c r="P885" s="759"/>
      <c r="Q885" s="759"/>
      <c r="R885" s="760"/>
      <c r="S885" s="753" t="s">
        <v>2</v>
      </c>
    </row>
    <row r="886" spans="1:19" s="259" customFormat="1" ht="12.75">
      <c r="A886" s="755"/>
      <c r="B886" s="755"/>
      <c r="C886" s="755"/>
      <c r="D886" s="756"/>
      <c r="E886" s="756"/>
      <c r="F886" s="756"/>
      <c r="G886" s="756"/>
      <c r="H886" s="755"/>
      <c r="I886" s="755"/>
      <c r="J886" s="755"/>
      <c r="K886" s="755"/>
      <c r="L886" s="755"/>
      <c r="M886" s="761">
        <v>2019</v>
      </c>
      <c r="N886" s="762"/>
      <c r="O886" s="763">
        <v>2020</v>
      </c>
      <c r="P886" s="753">
        <v>2021</v>
      </c>
      <c r="Q886" s="753">
        <v>2022</v>
      </c>
      <c r="R886" s="753">
        <v>2023</v>
      </c>
      <c r="S886" s="755"/>
    </row>
    <row r="887" spans="1:19" s="259" customFormat="1" ht="60.75" customHeight="1">
      <c r="A887" s="754"/>
      <c r="B887" s="754"/>
      <c r="C887" s="754"/>
      <c r="D887" s="757"/>
      <c r="E887" s="757"/>
      <c r="F887" s="757"/>
      <c r="G887" s="757"/>
      <c r="H887" s="754"/>
      <c r="I887" s="754"/>
      <c r="J887" s="754"/>
      <c r="K887" s="754"/>
      <c r="L887" s="754"/>
      <c r="M887" s="412" t="s">
        <v>709</v>
      </c>
      <c r="N887" s="412" t="s">
        <v>710</v>
      </c>
      <c r="O887" s="764"/>
      <c r="P887" s="754"/>
      <c r="Q887" s="754"/>
      <c r="R887" s="754"/>
      <c r="S887" s="754"/>
    </row>
    <row r="888" spans="1:19" s="259" customFormat="1" ht="12.75">
      <c r="A888" s="214" t="s">
        <v>616</v>
      </c>
      <c r="B888" s="214" t="s">
        <v>914</v>
      </c>
      <c r="C888" s="214" t="s">
        <v>341</v>
      </c>
      <c r="D888" s="215">
        <v>4</v>
      </c>
      <c r="E888" s="215">
        <v>5</v>
      </c>
      <c r="F888" s="215">
        <v>6</v>
      </c>
      <c r="G888" s="215">
        <v>7</v>
      </c>
      <c r="H888" s="215" t="s">
        <v>67</v>
      </c>
      <c r="I888" s="215" t="s">
        <v>68</v>
      </c>
      <c r="J888" s="215" t="s">
        <v>25</v>
      </c>
      <c r="K888" s="215" t="s">
        <v>69</v>
      </c>
      <c r="L888" s="215" t="s">
        <v>539</v>
      </c>
      <c r="M888" s="413">
        <v>13</v>
      </c>
      <c r="N888" s="413">
        <v>14</v>
      </c>
      <c r="O888" s="413">
        <v>15</v>
      </c>
      <c r="P888" s="215">
        <v>16</v>
      </c>
      <c r="Q888" s="215">
        <v>17</v>
      </c>
      <c r="R888" s="215">
        <v>18</v>
      </c>
      <c r="S888" s="215">
        <v>19</v>
      </c>
    </row>
    <row r="889" spans="1:19" s="368" customFormat="1" ht="26.25" customHeight="1">
      <c r="A889" s="771">
        <v>792</v>
      </c>
      <c r="B889" s="414"/>
      <c r="C889" s="414"/>
      <c r="D889" s="415"/>
      <c r="E889" s="416"/>
      <c r="F889" s="416"/>
      <c r="G889" s="416"/>
      <c r="H889" s="417"/>
      <c r="I889" s="417"/>
      <c r="J889" s="417"/>
      <c r="K889" s="417"/>
      <c r="L889" s="417"/>
      <c r="M889" s="418">
        <f>M890+M898+M908+M910+M896</f>
        <v>18235300</v>
      </c>
      <c r="N889" s="418">
        <f>N890+N898+N908+N910+N896</f>
        <v>18220746.939999998</v>
      </c>
      <c r="O889" s="418">
        <f>O890+O898+O908+O910+O896</f>
        <v>12761300</v>
      </c>
      <c r="P889" s="418">
        <f>P890+P898+P908+P910+P896</f>
        <v>12936100</v>
      </c>
      <c r="Q889" s="418">
        <f>Q890+Q898+Q908+Q910+Q896</f>
        <v>12601100</v>
      </c>
      <c r="R889" s="418">
        <f>R890+R898+R908+R910+R896</f>
        <v>12523100</v>
      </c>
      <c r="S889" s="917"/>
    </row>
    <row r="890" spans="1:19" s="368" customFormat="1" ht="12.75" customHeight="1">
      <c r="A890" s="772"/>
      <c r="B890" s="738" t="s">
        <v>295</v>
      </c>
      <c r="C890" s="738" t="s">
        <v>296</v>
      </c>
      <c r="D890" s="648" t="s">
        <v>915</v>
      </c>
      <c r="E890" s="738" t="s">
        <v>182</v>
      </c>
      <c r="F890" s="738" t="s">
        <v>1007</v>
      </c>
      <c r="G890" s="738" t="s">
        <v>22</v>
      </c>
      <c r="H890" s="419" t="s">
        <v>4</v>
      </c>
      <c r="I890" s="419" t="s">
        <v>600</v>
      </c>
      <c r="J890" s="420">
        <v>9990000110</v>
      </c>
      <c r="K890" s="421" t="s">
        <v>87</v>
      </c>
      <c r="L890" s="421" t="s">
        <v>87</v>
      </c>
      <c r="M890" s="418">
        <f>M891</f>
        <v>3801100</v>
      </c>
      <c r="N890" s="418">
        <f>N891</f>
        <v>3798325.12</v>
      </c>
      <c r="O890" s="418">
        <f>O891</f>
        <v>5133700</v>
      </c>
      <c r="P890" s="418">
        <f>P891</f>
        <v>5241900</v>
      </c>
      <c r="Q890" s="418">
        <f>Q891</f>
        <v>5241900</v>
      </c>
      <c r="R890" s="418">
        <f>R891</f>
        <v>5241900</v>
      </c>
      <c r="S890" s="917">
        <v>3</v>
      </c>
    </row>
    <row r="891" spans="1:19" s="368" customFormat="1" ht="17.25" customHeight="1">
      <c r="A891" s="772"/>
      <c r="B891" s="741"/>
      <c r="C891" s="741"/>
      <c r="D891" s="613"/>
      <c r="E891" s="741"/>
      <c r="F891" s="744"/>
      <c r="G891" s="741"/>
      <c r="H891" s="422" t="s">
        <v>4</v>
      </c>
      <c r="I891" s="422" t="s">
        <v>600</v>
      </c>
      <c r="J891" s="423">
        <v>9990000110</v>
      </c>
      <c r="K891" s="423" t="s">
        <v>87</v>
      </c>
      <c r="L891" s="424" t="s">
        <v>87</v>
      </c>
      <c r="M891" s="425">
        <f>M892+M893+M894+M895</f>
        <v>3801100</v>
      </c>
      <c r="N891" s="425">
        <f>N892+N893+N894+N895</f>
        <v>3798325.12</v>
      </c>
      <c r="O891" s="425">
        <f>O892+O893+O894+O895</f>
        <v>5133700</v>
      </c>
      <c r="P891" s="426">
        <f>P892+P893+P894+P895</f>
        <v>5241900</v>
      </c>
      <c r="Q891" s="426">
        <f>Q892+Q893+Q894+Q895</f>
        <v>5241900</v>
      </c>
      <c r="R891" s="426">
        <f>R892+R893+R894+R895</f>
        <v>5241900</v>
      </c>
      <c r="S891" s="918"/>
    </row>
    <row r="892" spans="1:19" s="368" customFormat="1" ht="21" customHeight="1">
      <c r="A892" s="772"/>
      <c r="B892" s="741"/>
      <c r="C892" s="741"/>
      <c r="D892" s="613"/>
      <c r="E892" s="741"/>
      <c r="F892" s="744"/>
      <c r="G892" s="741"/>
      <c r="H892" s="422" t="s">
        <v>4</v>
      </c>
      <c r="I892" s="422" t="s">
        <v>600</v>
      </c>
      <c r="J892" s="423">
        <v>9990000110</v>
      </c>
      <c r="K892" s="423" t="s">
        <v>301</v>
      </c>
      <c r="L892" s="424" t="s">
        <v>279</v>
      </c>
      <c r="M892" s="425">
        <v>2913266.29</v>
      </c>
      <c r="N892" s="425">
        <v>2911770.17</v>
      </c>
      <c r="O892" s="426">
        <v>3928200</v>
      </c>
      <c r="P892" s="426">
        <v>4026800</v>
      </c>
      <c r="Q892" s="426">
        <v>4026800</v>
      </c>
      <c r="R892" s="426">
        <v>4026800</v>
      </c>
      <c r="S892" s="918"/>
    </row>
    <row r="893" spans="1:19" s="368" customFormat="1" ht="12" customHeight="1">
      <c r="A893" s="772"/>
      <c r="B893" s="741"/>
      <c r="C893" s="741"/>
      <c r="D893" s="613"/>
      <c r="E893" s="741"/>
      <c r="F893" s="744"/>
      <c r="G893" s="741"/>
      <c r="H893" s="422" t="s">
        <v>4</v>
      </c>
      <c r="I893" s="422" t="s">
        <v>600</v>
      </c>
      <c r="J893" s="423">
        <v>9990000110</v>
      </c>
      <c r="K893" s="423" t="s">
        <v>301</v>
      </c>
      <c r="L893" s="424" t="s">
        <v>845</v>
      </c>
      <c r="M893" s="425">
        <v>12733.71</v>
      </c>
      <c r="N893" s="425">
        <v>12133.71</v>
      </c>
      <c r="O893" s="427">
        <v>14200</v>
      </c>
      <c r="P893" s="427"/>
      <c r="Q893" s="427"/>
      <c r="R893" s="427"/>
      <c r="S893" s="918"/>
    </row>
    <row r="894" spans="1:19" s="368" customFormat="1" ht="12" customHeight="1">
      <c r="A894" s="772"/>
      <c r="B894" s="741"/>
      <c r="C894" s="741"/>
      <c r="D894" s="613"/>
      <c r="E894" s="741"/>
      <c r="F894" s="744"/>
      <c r="G894" s="741"/>
      <c r="H894" s="422" t="s">
        <v>4</v>
      </c>
      <c r="I894" s="422" t="s">
        <v>600</v>
      </c>
      <c r="J894" s="423">
        <v>9990000110</v>
      </c>
      <c r="K894" s="423" t="s">
        <v>305</v>
      </c>
      <c r="L894" s="424" t="s">
        <v>280</v>
      </c>
      <c r="M894" s="425">
        <v>874500</v>
      </c>
      <c r="N894" s="425">
        <v>873821.24</v>
      </c>
      <c r="O894" s="426">
        <v>1190700</v>
      </c>
      <c r="P894" s="426">
        <v>1214600</v>
      </c>
      <c r="Q894" s="426">
        <v>1214600</v>
      </c>
      <c r="R894" s="426">
        <v>1214600</v>
      </c>
      <c r="S894" s="918"/>
    </row>
    <row r="895" spans="1:19" s="368" customFormat="1" ht="12" customHeight="1">
      <c r="A895" s="772"/>
      <c r="B895" s="741"/>
      <c r="C895" s="741"/>
      <c r="D895" s="613"/>
      <c r="E895" s="741"/>
      <c r="F895" s="744"/>
      <c r="G895" s="741"/>
      <c r="H895" s="422" t="s">
        <v>4</v>
      </c>
      <c r="I895" s="422" t="s">
        <v>600</v>
      </c>
      <c r="J895" s="423">
        <v>9990000110</v>
      </c>
      <c r="K895" s="423" t="s">
        <v>303</v>
      </c>
      <c r="L895" s="424">
        <v>266</v>
      </c>
      <c r="M895" s="425">
        <v>600</v>
      </c>
      <c r="N895" s="425">
        <v>600</v>
      </c>
      <c r="O895" s="426">
        <v>600</v>
      </c>
      <c r="P895" s="426">
        <v>500</v>
      </c>
      <c r="Q895" s="426">
        <v>500</v>
      </c>
      <c r="R895" s="426">
        <v>500</v>
      </c>
      <c r="S895" s="918"/>
    </row>
    <row r="896" spans="1:19" s="368" customFormat="1" ht="12" customHeight="1">
      <c r="A896" s="772"/>
      <c r="B896" s="741"/>
      <c r="C896" s="741"/>
      <c r="D896" s="613"/>
      <c r="E896" s="741"/>
      <c r="F896" s="744"/>
      <c r="G896" s="741"/>
      <c r="H896" s="422" t="s">
        <v>4</v>
      </c>
      <c r="I896" s="422" t="s">
        <v>600</v>
      </c>
      <c r="J896" s="423">
        <v>9990000190</v>
      </c>
      <c r="K896" s="423" t="s">
        <v>87</v>
      </c>
      <c r="L896" s="424" t="s">
        <v>87</v>
      </c>
      <c r="M896" s="425">
        <f>M897</f>
        <v>550</v>
      </c>
      <c r="N896" s="425">
        <f>N897</f>
        <v>1.65</v>
      </c>
      <c r="O896" s="425">
        <f>O897</f>
        <v>700</v>
      </c>
      <c r="P896" s="425">
        <f>P897</f>
        <v>700</v>
      </c>
      <c r="Q896" s="425">
        <f>Q897</f>
        <v>700</v>
      </c>
      <c r="R896" s="425">
        <f>R897</f>
        <v>700</v>
      </c>
      <c r="S896" s="918"/>
    </row>
    <row r="897" spans="1:19" s="368" customFormat="1" ht="12" customHeight="1">
      <c r="A897" s="772"/>
      <c r="B897" s="741"/>
      <c r="C897" s="741"/>
      <c r="D897" s="613"/>
      <c r="E897" s="741"/>
      <c r="F897" s="744"/>
      <c r="G897" s="741"/>
      <c r="H897" s="422" t="s">
        <v>4</v>
      </c>
      <c r="I897" s="422" t="s">
        <v>600</v>
      </c>
      <c r="J897" s="423">
        <v>9990000190</v>
      </c>
      <c r="K897" s="423" t="s">
        <v>51</v>
      </c>
      <c r="L897" s="424">
        <v>290</v>
      </c>
      <c r="M897" s="425">
        <v>550</v>
      </c>
      <c r="N897" s="425">
        <v>1.65</v>
      </c>
      <c r="O897" s="425">
        <v>700</v>
      </c>
      <c r="P897" s="426">
        <v>700</v>
      </c>
      <c r="Q897" s="425">
        <v>700</v>
      </c>
      <c r="R897" s="426">
        <v>700</v>
      </c>
      <c r="S897" s="918"/>
    </row>
    <row r="898" spans="1:19" s="368" customFormat="1" ht="15" customHeight="1">
      <c r="A898" s="772"/>
      <c r="B898" s="624" t="s">
        <v>1014</v>
      </c>
      <c r="C898" s="773" t="s">
        <v>916</v>
      </c>
      <c r="D898" s="648" t="s">
        <v>1096</v>
      </c>
      <c r="E898" s="738" t="s">
        <v>182</v>
      </c>
      <c r="F898" s="738" t="s">
        <v>1008</v>
      </c>
      <c r="G898" s="738" t="s">
        <v>22</v>
      </c>
      <c r="H898" s="420" t="s">
        <v>4</v>
      </c>
      <c r="I898" s="420" t="s">
        <v>600</v>
      </c>
      <c r="J898" s="420" t="s">
        <v>917</v>
      </c>
      <c r="K898" s="420" t="s">
        <v>87</v>
      </c>
      <c r="L898" s="420" t="s">
        <v>87</v>
      </c>
      <c r="M898" s="428">
        <f>M899+M900+M901+M902+M903+M904+M905+M906+M907</f>
        <v>4813550</v>
      </c>
      <c r="N898" s="428">
        <f>N899+N900+N901+N902+N903+N904+N905+N906+N907</f>
        <v>4802320.17</v>
      </c>
      <c r="O898" s="428">
        <f>O899+O900+O901+O902+O903+O904+O905+O906+O907</f>
        <v>4500800</v>
      </c>
      <c r="P898" s="428">
        <f>P899+P900+P901+P902+P903+P904+P905+P906+P907</f>
        <v>4540500</v>
      </c>
      <c r="Q898" s="428">
        <f>Q899+Q900+Q901+Q902+Q903+Q904+Q905+Q906+Q907</f>
        <v>4540500</v>
      </c>
      <c r="R898" s="428">
        <f>R899+R900+R901+R902+R903+R904+R905+R906+R907</f>
        <v>4540500</v>
      </c>
      <c r="S898" s="918">
        <v>3</v>
      </c>
    </row>
    <row r="899" spans="1:19" s="368" customFormat="1" ht="15" customHeight="1">
      <c r="A899" s="772"/>
      <c r="B899" s="647"/>
      <c r="C899" s="774"/>
      <c r="D899" s="613"/>
      <c r="E899" s="741"/>
      <c r="F899" s="741"/>
      <c r="G899" s="741"/>
      <c r="H899" s="423" t="s">
        <v>4</v>
      </c>
      <c r="I899" s="423" t="s">
        <v>600</v>
      </c>
      <c r="J899" s="423" t="s">
        <v>917</v>
      </c>
      <c r="K899" s="424" t="s">
        <v>28</v>
      </c>
      <c r="L899" s="423" t="s">
        <v>279</v>
      </c>
      <c r="M899" s="425">
        <v>3186100</v>
      </c>
      <c r="N899" s="425">
        <v>3179719.65</v>
      </c>
      <c r="O899" s="426">
        <v>3285900</v>
      </c>
      <c r="P899" s="426">
        <v>3353000</v>
      </c>
      <c r="Q899" s="426">
        <v>3353000</v>
      </c>
      <c r="R899" s="426">
        <v>3353000</v>
      </c>
      <c r="S899" s="918"/>
    </row>
    <row r="900" spans="1:19" s="368" customFormat="1" ht="12.75" customHeight="1">
      <c r="A900" s="772"/>
      <c r="B900" s="647"/>
      <c r="C900" s="774"/>
      <c r="D900" s="613"/>
      <c r="E900" s="741"/>
      <c r="F900" s="741"/>
      <c r="G900" s="741"/>
      <c r="H900" s="423" t="s">
        <v>4</v>
      </c>
      <c r="I900" s="423" t="s">
        <v>600</v>
      </c>
      <c r="J900" s="423" t="s">
        <v>917</v>
      </c>
      <c r="K900" s="424" t="s">
        <v>28</v>
      </c>
      <c r="L900" s="423">
        <v>266</v>
      </c>
      <c r="M900" s="425">
        <v>9500</v>
      </c>
      <c r="N900" s="425">
        <v>9467.65</v>
      </c>
      <c r="O900" s="426">
        <v>2800</v>
      </c>
      <c r="P900" s="426"/>
      <c r="Q900" s="426"/>
      <c r="R900" s="426"/>
      <c r="S900" s="918"/>
    </row>
    <row r="901" spans="1:19" s="368" customFormat="1" ht="12.75" customHeight="1">
      <c r="A901" s="772"/>
      <c r="B901" s="647"/>
      <c r="C901" s="774"/>
      <c r="D901" s="613"/>
      <c r="E901" s="741"/>
      <c r="F901" s="741"/>
      <c r="G901" s="741"/>
      <c r="H901" s="423" t="s">
        <v>4</v>
      </c>
      <c r="I901" s="423" t="s">
        <v>600</v>
      </c>
      <c r="J901" s="423" t="s">
        <v>917</v>
      </c>
      <c r="K901" s="424" t="s">
        <v>33</v>
      </c>
      <c r="L901" s="423">
        <v>266</v>
      </c>
      <c r="M901" s="425">
        <v>300</v>
      </c>
      <c r="N901" s="425">
        <v>277.42</v>
      </c>
      <c r="O901" s="426">
        <v>600</v>
      </c>
      <c r="P901" s="426">
        <v>600</v>
      </c>
      <c r="Q901" s="426">
        <v>600</v>
      </c>
      <c r="R901" s="426">
        <v>600</v>
      </c>
      <c r="S901" s="918"/>
    </row>
    <row r="902" spans="1:19" s="368" customFormat="1" ht="14.25" customHeight="1">
      <c r="A902" s="772"/>
      <c r="B902" s="647"/>
      <c r="C902" s="774"/>
      <c r="D902" s="613"/>
      <c r="E902" s="741"/>
      <c r="F902" s="741"/>
      <c r="G902" s="741"/>
      <c r="H902" s="423" t="s">
        <v>4</v>
      </c>
      <c r="I902" s="423" t="s">
        <v>600</v>
      </c>
      <c r="J902" s="423" t="s">
        <v>917</v>
      </c>
      <c r="K902" s="424" t="s">
        <v>50</v>
      </c>
      <c r="L902" s="423" t="s">
        <v>280</v>
      </c>
      <c r="M902" s="425">
        <v>948900</v>
      </c>
      <c r="N902" s="425">
        <v>944951.54</v>
      </c>
      <c r="O902" s="426">
        <v>993300</v>
      </c>
      <c r="P902" s="426">
        <v>1012500</v>
      </c>
      <c r="Q902" s="426">
        <v>1012500</v>
      </c>
      <c r="R902" s="426">
        <v>1012500</v>
      </c>
      <c r="S902" s="918"/>
    </row>
    <row r="903" spans="1:19" s="368" customFormat="1" ht="15" customHeight="1">
      <c r="A903" s="772"/>
      <c r="B903" s="647"/>
      <c r="C903" s="774"/>
      <c r="D903" s="613"/>
      <c r="E903" s="741"/>
      <c r="F903" s="741"/>
      <c r="G903" s="741"/>
      <c r="H903" s="423" t="s">
        <v>4</v>
      </c>
      <c r="I903" s="423" t="s">
        <v>600</v>
      </c>
      <c r="J903" s="423" t="s">
        <v>917</v>
      </c>
      <c r="K903" s="424" t="s">
        <v>12</v>
      </c>
      <c r="L903" s="423">
        <v>225</v>
      </c>
      <c r="M903" s="425">
        <v>474100</v>
      </c>
      <c r="N903" s="425">
        <v>474068.76</v>
      </c>
      <c r="O903" s="426">
        <v>51000</v>
      </c>
      <c r="P903" s="426">
        <v>51000</v>
      </c>
      <c r="Q903" s="426">
        <v>51000</v>
      </c>
      <c r="R903" s="426">
        <v>51000</v>
      </c>
      <c r="S903" s="918"/>
    </row>
    <row r="904" spans="1:19" s="368" customFormat="1" ht="12" customHeight="1">
      <c r="A904" s="772"/>
      <c r="B904" s="647"/>
      <c r="C904" s="774"/>
      <c r="D904" s="613"/>
      <c r="E904" s="741"/>
      <c r="F904" s="741"/>
      <c r="G904" s="741"/>
      <c r="H904" s="423" t="s">
        <v>4</v>
      </c>
      <c r="I904" s="423" t="s">
        <v>600</v>
      </c>
      <c r="J904" s="423" t="s">
        <v>917</v>
      </c>
      <c r="K904" s="424">
        <v>244</v>
      </c>
      <c r="L904" s="423">
        <v>226</v>
      </c>
      <c r="M904" s="425">
        <v>108950</v>
      </c>
      <c r="N904" s="425">
        <v>108904.15</v>
      </c>
      <c r="O904" s="426">
        <v>74400</v>
      </c>
      <c r="P904" s="426">
        <v>74400</v>
      </c>
      <c r="Q904" s="426">
        <v>74400</v>
      </c>
      <c r="R904" s="426">
        <v>74400</v>
      </c>
      <c r="S904" s="918"/>
    </row>
    <row r="905" spans="1:19" s="368" customFormat="1" ht="12" customHeight="1">
      <c r="A905" s="772"/>
      <c r="B905" s="647"/>
      <c r="C905" s="774"/>
      <c r="D905" s="613"/>
      <c r="E905" s="741"/>
      <c r="F905" s="741"/>
      <c r="G905" s="741"/>
      <c r="H905" s="423" t="s">
        <v>4</v>
      </c>
      <c r="I905" s="423" t="s">
        <v>600</v>
      </c>
      <c r="J905" s="423" t="s">
        <v>917</v>
      </c>
      <c r="K905" s="424" t="s">
        <v>12</v>
      </c>
      <c r="L905" s="423" t="s">
        <v>278</v>
      </c>
      <c r="M905" s="425">
        <v>55400</v>
      </c>
      <c r="N905" s="425">
        <v>55400</v>
      </c>
      <c r="O905" s="426">
        <v>43800</v>
      </c>
      <c r="P905" s="426"/>
      <c r="Q905" s="426"/>
      <c r="R905" s="426"/>
      <c r="S905" s="918"/>
    </row>
    <row r="906" spans="1:19" s="368" customFormat="1" ht="12" customHeight="1">
      <c r="A906" s="772"/>
      <c r="B906" s="647"/>
      <c r="C906" s="774"/>
      <c r="D906" s="613"/>
      <c r="E906" s="741"/>
      <c r="F906" s="741"/>
      <c r="G906" s="741"/>
      <c r="H906" s="423" t="s">
        <v>4</v>
      </c>
      <c r="I906" s="423" t="s">
        <v>600</v>
      </c>
      <c r="J906" s="423" t="s">
        <v>917</v>
      </c>
      <c r="K906" s="424" t="s">
        <v>12</v>
      </c>
      <c r="L906" s="423">
        <v>346</v>
      </c>
      <c r="M906" s="425">
        <v>29550</v>
      </c>
      <c r="N906" s="425">
        <v>29531</v>
      </c>
      <c r="O906" s="426">
        <v>48200</v>
      </c>
      <c r="P906" s="426">
        <v>48200</v>
      </c>
      <c r="Q906" s="426">
        <v>48200</v>
      </c>
      <c r="R906" s="426">
        <v>48200</v>
      </c>
      <c r="S906" s="918"/>
    </row>
    <row r="907" spans="1:19" s="368" customFormat="1" ht="12" customHeight="1">
      <c r="A907" s="772"/>
      <c r="B907" s="647"/>
      <c r="C907" s="774"/>
      <c r="D907" s="613"/>
      <c r="E907" s="741"/>
      <c r="F907" s="741"/>
      <c r="G907" s="741"/>
      <c r="H907" s="423" t="s">
        <v>4</v>
      </c>
      <c r="I907" s="423" t="s">
        <v>600</v>
      </c>
      <c r="J907" s="423" t="s">
        <v>917</v>
      </c>
      <c r="K907" s="424" t="s">
        <v>51</v>
      </c>
      <c r="L907" s="423" t="s">
        <v>7</v>
      </c>
      <c r="M907" s="425">
        <v>750</v>
      </c>
      <c r="N907" s="425"/>
      <c r="O907" s="426">
        <v>800</v>
      </c>
      <c r="P907" s="426">
        <v>800</v>
      </c>
      <c r="Q907" s="426">
        <v>800</v>
      </c>
      <c r="R907" s="426">
        <v>800</v>
      </c>
      <c r="S907" s="918"/>
    </row>
    <row r="908" spans="1:19" s="368" customFormat="1" ht="12" customHeight="1">
      <c r="A908" s="772"/>
      <c r="B908" s="738" t="s">
        <v>1009</v>
      </c>
      <c r="C908" s="738" t="s">
        <v>918</v>
      </c>
      <c r="D908" s="736" t="s">
        <v>1097</v>
      </c>
      <c r="E908" s="738" t="s">
        <v>182</v>
      </c>
      <c r="F908" s="742">
        <v>42062</v>
      </c>
      <c r="G908" s="738" t="s">
        <v>22</v>
      </c>
      <c r="H908" s="420" t="s">
        <v>27</v>
      </c>
      <c r="I908" s="420" t="s">
        <v>4</v>
      </c>
      <c r="J908" s="420" t="s">
        <v>919</v>
      </c>
      <c r="K908" s="420" t="s">
        <v>87</v>
      </c>
      <c r="L908" s="420" t="s">
        <v>87</v>
      </c>
      <c r="M908" s="428">
        <f>M909</f>
        <v>2153000</v>
      </c>
      <c r="N908" s="428">
        <f>N909</f>
        <v>2153000</v>
      </c>
      <c r="O908" s="427">
        <f>O909</f>
        <v>2126100</v>
      </c>
      <c r="P908" s="427">
        <f>P909</f>
        <v>2153000</v>
      </c>
      <c r="Q908" s="427">
        <f>Q909</f>
        <v>1818000</v>
      </c>
      <c r="R908" s="427">
        <f>R909</f>
        <v>1740000</v>
      </c>
      <c r="S908" s="918">
        <v>3</v>
      </c>
    </row>
    <row r="909" spans="1:19" s="368" customFormat="1" ht="36.75" customHeight="1">
      <c r="A909" s="772"/>
      <c r="B909" s="739"/>
      <c r="C909" s="739"/>
      <c r="D909" s="740"/>
      <c r="E909" s="741"/>
      <c r="F909" s="743"/>
      <c r="G909" s="741"/>
      <c r="H909" s="423" t="s">
        <v>27</v>
      </c>
      <c r="I909" s="423" t="s">
        <v>4</v>
      </c>
      <c r="J909" s="423" t="s">
        <v>919</v>
      </c>
      <c r="K909" s="423" t="s">
        <v>920</v>
      </c>
      <c r="L909" s="423" t="s">
        <v>534</v>
      </c>
      <c r="M909" s="425">
        <v>2153000</v>
      </c>
      <c r="N909" s="425">
        <v>2153000</v>
      </c>
      <c r="O909" s="426">
        <v>2126100</v>
      </c>
      <c r="P909" s="426">
        <v>2153000</v>
      </c>
      <c r="Q909" s="426">
        <v>1818000</v>
      </c>
      <c r="R909" s="426">
        <v>1740000</v>
      </c>
      <c r="S909" s="918"/>
    </row>
    <row r="910" spans="1:19" s="368" customFormat="1" ht="85.5" customHeight="1">
      <c r="A910" s="772"/>
      <c r="B910" s="738" t="s">
        <v>1010</v>
      </c>
      <c r="C910" s="745" t="s">
        <v>921</v>
      </c>
      <c r="D910" s="358" t="s">
        <v>1098</v>
      </c>
      <c r="E910" s="430" t="s">
        <v>182</v>
      </c>
      <c r="F910" s="431">
        <v>42062</v>
      </c>
      <c r="G910" s="432" t="s">
        <v>22</v>
      </c>
      <c r="H910" s="747" t="s">
        <v>27</v>
      </c>
      <c r="I910" s="747" t="s">
        <v>24</v>
      </c>
      <c r="J910" s="751" t="s">
        <v>922</v>
      </c>
      <c r="K910" s="747" t="s">
        <v>436</v>
      </c>
      <c r="L910" s="747" t="s">
        <v>534</v>
      </c>
      <c r="M910" s="750">
        <v>7467100</v>
      </c>
      <c r="N910" s="750">
        <v>7467100</v>
      </c>
      <c r="O910" s="737">
        <v>1000000</v>
      </c>
      <c r="P910" s="737">
        <v>1000000</v>
      </c>
      <c r="Q910" s="737">
        <v>1000000</v>
      </c>
      <c r="R910" s="737">
        <v>1000000</v>
      </c>
      <c r="S910" s="919">
        <v>3</v>
      </c>
    </row>
    <row r="911" spans="1:19" s="368" customFormat="1" ht="93" customHeight="1">
      <c r="A911" s="772"/>
      <c r="B911" s="744"/>
      <c r="C911" s="746"/>
      <c r="D911" s="429" t="s">
        <v>1011</v>
      </c>
      <c r="E911" s="433" t="s">
        <v>182</v>
      </c>
      <c r="F911" s="434">
        <v>43615</v>
      </c>
      <c r="G911" s="435" t="s">
        <v>22</v>
      </c>
      <c r="H911" s="748"/>
      <c r="I911" s="748"/>
      <c r="J911" s="723"/>
      <c r="K911" s="748"/>
      <c r="L911" s="748"/>
      <c r="M911" s="723"/>
      <c r="N911" s="723"/>
      <c r="O911" s="723"/>
      <c r="P911" s="723"/>
      <c r="Q911" s="723"/>
      <c r="R911" s="723"/>
      <c r="S911" s="920"/>
    </row>
    <row r="912" spans="1:19" s="368" customFormat="1" ht="94.5" customHeight="1">
      <c r="A912" s="772"/>
      <c r="B912" s="744"/>
      <c r="C912" s="746"/>
      <c r="D912" s="429" t="s">
        <v>1012</v>
      </c>
      <c r="E912" s="433" t="s">
        <v>182</v>
      </c>
      <c r="F912" s="434">
        <v>42142</v>
      </c>
      <c r="G912" s="435" t="s">
        <v>22</v>
      </c>
      <c r="H912" s="748"/>
      <c r="I912" s="748"/>
      <c r="J912" s="723"/>
      <c r="K912" s="748"/>
      <c r="L912" s="748"/>
      <c r="M912" s="723"/>
      <c r="N912" s="723"/>
      <c r="O912" s="723"/>
      <c r="P912" s="723"/>
      <c r="Q912" s="723"/>
      <c r="R912" s="723"/>
      <c r="S912" s="920"/>
    </row>
    <row r="913" spans="1:19" s="368" customFormat="1" ht="90.75" customHeight="1">
      <c r="A913" s="772"/>
      <c r="B913" s="744"/>
      <c r="C913" s="746"/>
      <c r="D913" s="362" t="s">
        <v>1013</v>
      </c>
      <c r="E913" s="436" t="s">
        <v>182</v>
      </c>
      <c r="F913" s="437">
        <v>43615</v>
      </c>
      <c r="G913" s="438" t="s">
        <v>22</v>
      </c>
      <c r="H913" s="749"/>
      <c r="I913" s="749"/>
      <c r="J913" s="671"/>
      <c r="K913" s="749"/>
      <c r="L913" s="749"/>
      <c r="M913" s="671"/>
      <c r="N913" s="671"/>
      <c r="O913" s="671"/>
      <c r="P913" s="671"/>
      <c r="Q913" s="671"/>
      <c r="R913" s="671"/>
      <c r="S913" s="921"/>
    </row>
    <row r="914" spans="1:19" s="369" customFormat="1" ht="22.5" customHeight="1">
      <c r="A914" s="1123"/>
      <c r="B914" s="1124"/>
      <c r="C914" s="1125" t="s">
        <v>908</v>
      </c>
      <c r="D914" s="1126"/>
      <c r="E914" s="1127"/>
      <c r="F914" s="1128"/>
      <c r="G914" s="1129"/>
      <c r="H914" s="1130"/>
      <c r="I914" s="1130"/>
      <c r="J914" s="1130"/>
      <c r="K914" s="1130"/>
      <c r="L914" s="1130"/>
      <c r="M914" s="1131">
        <f>M890+M896+M898+M908+M910</f>
        <v>18235300</v>
      </c>
      <c r="N914" s="1131">
        <f>N890+N896+N898+N908+N910</f>
        <v>18220746.939999998</v>
      </c>
      <c r="O914" s="1131">
        <f>O890+O896+O898+O908+O910</f>
        <v>12761300</v>
      </c>
      <c r="P914" s="1131">
        <f>P890+P896+P898+P908+P910</f>
        <v>12936100</v>
      </c>
      <c r="Q914" s="1131">
        <f>Q890+Q896+Q898+Q908+Q910</f>
        <v>12601100</v>
      </c>
      <c r="R914" s="1131">
        <f>R890+R896+R898+R908+R910</f>
        <v>12523100</v>
      </c>
      <c r="S914" s="1132"/>
    </row>
    <row r="916" spans="1:19" s="210" customFormat="1" ht="19.5" customHeight="1">
      <c r="A916" s="280"/>
      <c r="B916" s="280"/>
      <c r="C916" s="280"/>
      <c r="D916" s="280"/>
      <c r="E916" s="280"/>
      <c r="F916" s="280"/>
      <c r="G916" s="280"/>
      <c r="H916" s="765" t="s">
        <v>908</v>
      </c>
      <c r="I916" s="766"/>
      <c r="J916" s="766"/>
      <c r="K916" s="766"/>
      <c r="L916" s="767"/>
      <c r="M916" s="490">
        <f>M446+M455+M537+M566+M883+M914</f>
        <v>988483470.2300001</v>
      </c>
      <c r="N916" s="490">
        <f>N446+N455+N537+N566+N883+N914</f>
        <v>893808917.8100002</v>
      </c>
      <c r="O916" s="490">
        <f>O446+O455+O537+O566+O883+O914</f>
        <v>1006943885.09</v>
      </c>
      <c r="P916" s="490">
        <f>P446+P455+P537+P566+P883+P914</f>
        <v>848485004</v>
      </c>
      <c r="Q916" s="490">
        <f>Q446+Q455+Q537+Q566+Q883+Q914</f>
        <v>836221900</v>
      </c>
      <c r="R916" s="490">
        <f>R446+R455+R537+R566+R883+R914</f>
        <v>840495100</v>
      </c>
      <c r="S916" s="207"/>
    </row>
    <row r="917" spans="1:19" s="210" customFormat="1" ht="19.5" customHeight="1">
      <c r="A917" s="259"/>
      <c r="B917" s="259"/>
      <c r="C917" s="259"/>
      <c r="D917" s="259"/>
      <c r="E917" s="259"/>
      <c r="F917" s="259"/>
      <c r="G917" s="259"/>
      <c r="H917" s="768" t="s">
        <v>925</v>
      </c>
      <c r="I917" s="769"/>
      <c r="J917" s="769"/>
      <c r="K917" s="769"/>
      <c r="L917" s="770"/>
      <c r="M917" s="492"/>
      <c r="N917" s="492"/>
      <c r="O917" s="492"/>
      <c r="P917" s="493">
        <v>0</v>
      </c>
      <c r="Q917" s="490">
        <v>0</v>
      </c>
      <c r="R917" s="490">
        <v>0</v>
      </c>
      <c r="S917" s="207"/>
    </row>
    <row r="918" spans="1:19" s="210" customFormat="1" ht="19.5" customHeight="1">
      <c r="A918" s="259"/>
      <c r="B918" s="259"/>
      <c r="C918" s="259"/>
      <c r="D918" s="259"/>
      <c r="E918" s="259"/>
      <c r="F918" s="259"/>
      <c r="G918" s="259"/>
      <c r="H918" s="765" t="s">
        <v>926</v>
      </c>
      <c r="I918" s="766"/>
      <c r="J918" s="766"/>
      <c r="K918" s="766"/>
      <c r="L918" s="767"/>
      <c r="M918" s="490">
        <f aca="true" t="shared" si="128" ref="M918:R918">SUM(M916:M917)</f>
        <v>988483470.2300001</v>
      </c>
      <c r="N918" s="490">
        <f t="shared" si="128"/>
        <v>893808917.8100002</v>
      </c>
      <c r="O918" s="490">
        <f t="shared" si="128"/>
        <v>1006943885.09</v>
      </c>
      <c r="P918" s="494">
        <f t="shared" si="128"/>
        <v>848485004</v>
      </c>
      <c r="Q918" s="490">
        <f t="shared" si="128"/>
        <v>836221900</v>
      </c>
      <c r="R918" s="490">
        <f t="shared" si="128"/>
        <v>840495100</v>
      </c>
      <c r="S918" s="207"/>
    </row>
    <row r="919" spans="4:19" s="209" customFormat="1" ht="12" customHeight="1">
      <c r="D919" s="225"/>
      <c r="S919" s="441"/>
    </row>
    <row r="921" ht="128.25" customHeight="1"/>
  </sheetData>
  <sheetProtection/>
  <mergeCells count="912">
    <mergeCell ref="C914:D914"/>
    <mergeCell ref="D436:D438"/>
    <mergeCell ref="D433:D434"/>
    <mergeCell ref="D441:D442"/>
    <mergeCell ref="D543:D547"/>
    <mergeCell ref="D549:D552"/>
    <mergeCell ref="A537:C537"/>
    <mergeCell ref="D821:D827"/>
    <mergeCell ref="E821:E827"/>
    <mergeCell ref="F821:F827"/>
    <mergeCell ref="G821:G827"/>
    <mergeCell ref="B828:B835"/>
    <mergeCell ref="D828:D835"/>
    <mergeCell ref="B809:B810"/>
    <mergeCell ref="B811:B812"/>
    <mergeCell ref="B813:B814"/>
    <mergeCell ref="B815:B816"/>
    <mergeCell ref="B817:B820"/>
    <mergeCell ref="B821:B827"/>
    <mergeCell ref="D801:D802"/>
    <mergeCell ref="E801:E802"/>
    <mergeCell ref="F801:F802"/>
    <mergeCell ref="G801:G802"/>
    <mergeCell ref="D803:D814"/>
    <mergeCell ref="E803:E814"/>
    <mergeCell ref="F803:F814"/>
    <mergeCell ref="G803:G814"/>
    <mergeCell ref="F764:F767"/>
    <mergeCell ref="G764:G767"/>
    <mergeCell ref="B778:B779"/>
    <mergeCell ref="D778:D779"/>
    <mergeCell ref="D799:D800"/>
    <mergeCell ref="E799:E800"/>
    <mergeCell ref="F799:F800"/>
    <mergeCell ref="G799:G800"/>
    <mergeCell ref="D714:D721"/>
    <mergeCell ref="D722:D727"/>
    <mergeCell ref="E722:E727"/>
    <mergeCell ref="D728:D733"/>
    <mergeCell ref="D764:D767"/>
    <mergeCell ref="E764:E767"/>
    <mergeCell ref="G692:G703"/>
    <mergeCell ref="D704:D709"/>
    <mergeCell ref="E704:E709"/>
    <mergeCell ref="F704:F709"/>
    <mergeCell ref="G704:G709"/>
    <mergeCell ref="D710:D713"/>
    <mergeCell ref="G710:G711"/>
    <mergeCell ref="E712:E713"/>
    <mergeCell ref="F712:F713"/>
    <mergeCell ref="G712:G713"/>
    <mergeCell ref="B676:B677"/>
    <mergeCell ref="D676:D677"/>
    <mergeCell ref="E676:E677"/>
    <mergeCell ref="F676:F677"/>
    <mergeCell ref="G676:G677"/>
    <mergeCell ref="B678:B679"/>
    <mergeCell ref="D678:D679"/>
    <mergeCell ref="E678:E679"/>
    <mergeCell ref="F678:F679"/>
    <mergeCell ref="G678:G679"/>
    <mergeCell ref="F668:F671"/>
    <mergeCell ref="G668:G671"/>
    <mergeCell ref="B672:B673"/>
    <mergeCell ref="E672:E675"/>
    <mergeCell ref="F672:F675"/>
    <mergeCell ref="G672:G675"/>
    <mergeCell ref="B674:B675"/>
    <mergeCell ref="F646:F647"/>
    <mergeCell ref="B650:B651"/>
    <mergeCell ref="D652:D663"/>
    <mergeCell ref="E652:E663"/>
    <mergeCell ref="F652:F663"/>
    <mergeCell ref="B660:B661"/>
    <mergeCell ref="B662:B663"/>
    <mergeCell ref="F622:F629"/>
    <mergeCell ref="B624:B625"/>
    <mergeCell ref="B626:B627"/>
    <mergeCell ref="B628:B629"/>
    <mergeCell ref="B630:B631"/>
    <mergeCell ref="B636:B637"/>
    <mergeCell ref="B602:B603"/>
    <mergeCell ref="B604:B605"/>
    <mergeCell ref="D604:D605"/>
    <mergeCell ref="E604:E605"/>
    <mergeCell ref="F604:F605"/>
    <mergeCell ref="B606:B607"/>
    <mergeCell ref="E586:E587"/>
    <mergeCell ref="F586:F587"/>
    <mergeCell ref="G586:G587"/>
    <mergeCell ref="B588:B589"/>
    <mergeCell ref="B592:B596"/>
    <mergeCell ref="D592:D603"/>
    <mergeCell ref="E592:E603"/>
    <mergeCell ref="F592:F603"/>
    <mergeCell ref="G592:G603"/>
    <mergeCell ref="B597:B601"/>
    <mergeCell ref="B873:B875"/>
    <mergeCell ref="D873:D875"/>
    <mergeCell ref="E873:E875"/>
    <mergeCell ref="F873:F875"/>
    <mergeCell ref="G873:G875"/>
    <mergeCell ref="B876:B881"/>
    <mergeCell ref="D876:D881"/>
    <mergeCell ref="E876:E881"/>
    <mergeCell ref="F876:F881"/>
    <mergeCell ref="G876:G881"/>
    <mergeCell ref="B867:B868"/>
    <mergeCell ref="D867:D872"/>
    <mergeCell ref="E867:E872"/>
    <mergeCell ref="F867:F872"/>
    <mergeCell ref="G867:G872"/>
    <mergeCell ref="B869:B870"/>
    <mergeCell ref="B871:B872"/>
    <mergeCell ref="B854:B855"/>
    <mergeCell ref="B856:B862"/>
    <mergeCell ref="D856:D866"/>
    <mergeCell ref="E856:E866"/>
    <mergeCell ref="F856:F866"/>
    <mergeCell ref="G856:G866"/>
    <mergeCell ref="B863:B866"/>
    <mergeCell ref="B850:B851"/>
    <mergeCell ref="D850:D851"/>
    <mergeCell ref="E850:E851"/>
    <mergeCell ref="F850:F851"/>
    <mergeCell ref="G850:G851"/>
    <mergeCell ref="B852:B853"/>
    <mergeCell ref="D852:D855"/>
    <mergeCell ref="E852:E855"/>
    <mergeCell ref="F852:F855"/>
    <mergeCell ref="G852:G855"/>
    <mergeCell ref="B846:B847"/>
    <mergeCell ref="D846:D847"/>
    <mergeCell ref="E846:E847"/>
    <mergeCell ref="F846:F847"/>
    <mergeCell ref="G846:G847"/>
    <mergeCell ref="B848:B849"/>
    <mergeCell ref="D848:D849"/>
    <mergeCell ref="E848:E849"/>
    <mergeCell ref="F848:F849"/>
    <mergeCell ref="G848:G849"/>
    <mergeCell ref="B842:B843"/>
    <mergeCell ref="D842:D843"/>
    <mergeCell ref="E842:E843"/>
    <mergeCell ref="F842:F843"/>
    <mergeCell ref="G842:G843"/>
    <mergeCell ref="B844:B845"/>
    <mergeCell ref="D844:D845"/>
    <mergeCell ref="E844:E845"/>
    <mergeCell ref="F844:F845"/>
    <mergeCell ref="G844:G845"/>
    <mergeCell ref="B838:B839"/>
    <mergeCell ref="D838:D839"/>
    <mergeCell ref="E838:E839"/>
    <mergeCell ref="F838:F839"/>
    <mergeCell ref="G838:G839"/>
    <mergeCell ref="B840:B841"/>
    <mergeCell ref="D840:D841"/>
    <mergeCell ref="E840:E841"/>
    <mergeCell ref="F840:F841"/>
    <mergeCell ref="G840:G841"/>
    <mergeCell ref="E828:E835"/>
    <mergeCell ref="F828:F835"/>
    <mergeCell ref="G828:G835"/>
    <mergeCell ref="B836:B837"/>
    <mergeCell ref="D836:D837"/>
    <mergeCell ref="E836:E837"/>
    <mergeCell ref="F836:F837"/>
    <mergeCell ref="G836:G837"/>
    <mergeCell ref="D815:D816"/>
    <mergeCell ref="E815:E816"/>
    <mergeCell ref="F815:F816"/>
    <mergeCell ref="G815:G816"/>
    <mergeCell ref="D817:D820"/>
    <mergeCell ref="E817:E820"/>
    <mergeCell ref="F817:F820"/>
    <mergeCell ref="G817:G820"/>
    <mergeCell ref="B794:B795"/>
    <mergeCell ref="B796:B798"/>
    <mergeCell ref="D796:D798"/>
    <mergeCell ref="E796:E798"/>
    <mergeCell ref="F796:F798"/>
    <mergeCell ref="G796:G798"/>
    <mergeCell ref="B787:B788"/>
    <mergeCell ref="D787:D788"/>
    <mergeCell ref="E787:E788"/>
    <mergeCell ref="F787:F788"/>
    <mergeCell ref="G787:G788"/>
    <mergeCell ref="B789:B793"/>
    <mergeCell ref="D789:D795"/>
    <mergeCell ref="E789:E795"/>
    <mergeCell ref="F789:F795"/>
    <mergeCell ref="G789:G795"/>
    <mergeCell ref="B782:B783"/>
    <mergeCell ref="D782:D783"/>
    <mergeCell ref="E782:E783"/>
    <mergeCell ref="F782:F783"/>
    <mergeCell ref="G782:G783"/>
    <mergeCell ref="B784:B786"/>
    <mergeCell ref="D784:D786"/>
    <mergeCell ref="E784:E786"/>
    <mergeCell ref="F784:F786"/>
    <mergeCell ref="G784:G786"/>
    <mergeCell ref="E778:E779"/>
    <mergeCell ref="F778:F779"/>
    <mergeCell ref="G778:G779"/>
    <mergeCell ref="B780:B781"/>
    <mergeCell ref="D780:D781"/>
    <mergeCell ref="E780:E781"/>
    <mergeCell ref="F780:F781"/>
    <mergeCell ref="G780:G781"/>
    <mergeCell ref="D772:D775"/>
    <mergeCell ref="E772:E775"/>
    <mergeCell ref="F772:F775"/>
    <mergeCell ref="G772:G775"/>
    <mergeCell ref="B774:B775"/>
    <mergeCell ref="B776:B777"/>
    <mergeCell ref="D776:D777"/>
    <mergeCell ref="E776:E777"/>
    <mergeCell ref="F776:F777"/>
    <mergeCell ref="G776:G777"/>
    <mergeCell ref="D768:D769"/>
    <mergeCell ref="E768:E769"/>
    <mergeCell ref="F768:F769"/>
    <mergeCell ref="G768:G769"/>
    <mergeCell ref="B770:B771"/>
    <mergeCell ref="D770:D771"/>
    <mergeCell ref="E770:E771"/>
    <mergeCell ref="F770:F771"/>
    <mergeCell ref="G770:G771"/>
    <mergeCell ref="A444:A445"/>
    <mergeCell ref="A446:C446"/>
    <mergeCell ref="B428:B430"/>
    <mergeCell ref="D428:D429"/>
    <mergeCell ref="B431:B432"/>
    <mergeCell ref="D431:D432"/>
    <mergeCell ref="B435:B438"/>
    <mergeCell ref="D439:D440"/>
    <mergeCell ref="A407:A409"/>
    <mergeCell ref="B407:B409"/>
    <mergeCell ref="D411:D412"/>
    <mergeCell ref="A418:A421"/>
    <mergeCell ref="D420:D421"/>
    <mergeCell ref="A422:A427"/>
    <mergeCell ref="B422:B427"/>
    <mergeCell ref="E398:E399"/>
    <mergeCell ref="F398:F399"/>
    <mergeCell ref="G398:G399"/>
    <mergeCell ref="D400:D401"/>
    <mergeCell ref="D402:D403"/>
    <mergeCell ref="D404:D406"/>
    <mergeCell ref="E405:E406"/>
    <mergeCell ref="F405:F406"/>
    <mergeCell ref="B388:B389"/>
    <mergeCell ref="D388:D389"/>
    <mergeCell ref="A397:A398"/>
    <mergeCell ref="B397:B398"/>
    <mergeCell ref="C397:C398"/>
    <mergeCell ref="D398:D399"/>
    <mergeCell ref="F382:F383"/>
    <mergeCell ref="A384:A385"/>
    <mergeCell ref="B384:B385"/>
    <mergeCell ref="E384:E385"/>
    <mergeCell ref="F384:F385"/>
    <mergeCell ref="A386:A387"/>
    <mergeCell ref="B386:B387"/>
    <mergeCell ref="E386:E387"/>
    <mergeCell ref="F386:F387"/>
    <mergeCell ref="A372:A373"/>
    <mergeCell ref="B372:B373"/>
    <mergeCell ref="D374:D375"/>
    <mergeCell ref="D376:D377"/>
    <mergeCell ref="D382:D383"/>
    <mergeCell ref="E382:E383"/>
    <mergeCell ref="K362:K363"/>
    <mergeCell ref="L362:L363"/>
    <mergeCell ref="M362:M363"/>
    <mergeCell ref="N362:N363"/>
    <mergeCell ref="S362:S363"/>
    <mergeCell ref="D371:D373"/>
    <mergeCell ref="E371:E373"/>
    <mergeCell ref="F371:F373"/>
    <mergeCell ref="G371:G373"/>
    <mergeCell ref="D353:D357"/>
    <mergeCell ref="A362:A364"/>
    <mergeCell ref="C362:C363"/>
    <mergeCell ref="H362:H363"/>
    <mergeCell ref="I362:I363"/>
    <mergeCell ref="J362:J363"/>
    <mergeCell ref="C340:C341"/>
    <mergeCell ref="D341:D349"/>
    <mergeCell ref="D350:D352"/>
    <mergeCell ref="E350:E352"/>
    <mergeCell ref="F350:F352"/>
    <mergeCell ref="G350:G352"/>
    <mergeCell ref="G323:G324"/>
    <mergeCell ref="B325:B328"/>
    <mergeCell ref="A329:A331"/>
    <mergeCell ref="B329:B331"/>
    <mergeCell ref="C329:C330"/>
    <mergeCell ref="D330:D331"/>
    <mergeCell ref="D304:D305"/>
    <mergeCell ref="E304:E305"/>
    <mergeCell ref="F304:F305"/>
    <mergeCell ref="G304:G305"/>
    <mergeCell ref="A321:A324"/>
    <mergeCell ref="B321:B324"/>
    <mergeCell ref="C321:C322"/>
    <mergeCell ref="D322:D324"/>
    <mergeCell ref="E323:E324"/>
    <mergeCell ref="F323:F324"/>
    <mergeCell ref="C289:C290"/>
    <mergeCell ref="D290:D291"/>
    <mergeCell ref="A292:A294"/>
    <mergeCell ref="B292:B294"/>
    <mergeCell ref="D293:D294"/>
    <mergeCell ref="C295:C296"/>
    <mergeCell ref="R283:R284"/>
    <mergeCell ref="S283:S284"/>
    <mergeCell ref="A286:A288"/>
    <mergeCell ref="B286:B288"/>
    <mergeCell ref="C286:C287"/>
    <mergeCell ref="D286:D288"/>
    <mergeCell ref="E287:E288"/>
    <mergeCell ref="F287:F288"/>
    <mergeCell ref="G287:G288"/>
    <mergeCell ref="L283:L284"/>
    <mergeCell ref="M283:M284"/>
    <mergeCell ref="N283:N284"/>
    <mergeCell ref="O283:O284"/>
    <mergeCell ref="P283:P284"/>
    <mergeCell ref="Q283:Q284"/>
    <mergeCell ref="D280:D282"/>
    <mergeCell ref="C283:C284"/>
    <mergeCell ref="H283:H284"/>
    <mergeCell ref="I283:I284"/>
    <mergeCell ref="J283:J284"/>
    <mergeCell ref="K283:K284"/>
    <mergeCell ref="S261:S262"/>
    <mergeCell ref="A277:A279"/>
    <mergeCell ref="D278:D279"/>
    <mergeCell ref="E278:E279"/>
    <mergeCell ref="F278:F279"/>
    <mergeCell ref="G278:G279"/>
    <mergeCell ref="C261:C262"/>
    <mergeCell ref="H261:H262"/>
    <mergeCell ref="I261:I262"/>
    <mergeCell ref="J261:J262"/>
    <mergeCell ref="K261:K262"/>
    <mergeCell ref="L261:L262"/>
    <mergeCell ref="G220:G232"/>
    <mergeCell ref="B233:B234"/>
    <mergeCell ref="C235:C236"/>
    <mergeCell ref="A238:A250"/>
    <mergeCell ref="B238:B250"/>
    <mergeCell ref="D238:D250"/>
    <mergeCell ref="E238:E250"/>
    <mergeCell ref="F238:F250"/>
    <mergeCell ref="G238:G250"/>
    <mergeCell ref="B198:B199"/>
    <mergeCell ref="D198:D199"/>
    <mergeCell ref="D219:D232"/>
    <mergeCell ref="A220:A232"/>
    <mergeCell ref="E220:E232"/>
    <mergeCell ref="F220:F232"/>
    <mergeCell ref="H181:H185"/>
    <mergeCell ref="I181:I185"/>
    <mergeCell ref="J181:J185"/>
    <mergeCell ref="K181:K185"/>
    <mergeCell ref="L181:L185"/>
    <mergeCell ref="D195:D197"/>
    <mergeCell ref="A181:A185"/>
    <mergeCell ref="C181:C185"/>
    <mergeCell ref="D181:D186"/>
    <mergeCell ref="E181:E185"/>
    <mergeCell ref="F181:F185"/>
    <mergeCell ref="G181:G185"/>
    <mergeCell ref="G142:G143"/>
    <mergeCell ref="A152:A166"/>
    <mergeCell ref="B152:B166"/>
    <mergeCell ref="D153:D166"/>
    <mergeCell ref="C167:C168"/>
    <mergeCell ref="D168:D176"/>
    <mergeCell ref="A142:A149"/>
    <mergeCell ref="B142:B149"/>
    <mergeCell ref="C142:C145"/>
    <mergeCell ref="D142:D143"/>
    <mergeCell ref="E142:E143"/>
    <mergeCell ref="F142:F143"/>
    <mergeCell ref="B112:B113"/>
    <mergeCell ref="D112:D113"/>
    <mergeCell ref="D118:D128"/>
    <mergeCell ref="A119:A141"/>
    <mergeCell ref="D129:D141"/>
    <mergeCell ref="B140:B141"/>
    <mergeCell ref="G100:G103"/>
    <mergeCell ref="A104:A106"/>
    <mergeCell ref="B104:B106"/>
    <mergeCell ref="D104:D107"/>
    <mergeCell ref="E104:E106"/>
    <mergeCell ref="F104:F106"/>
    <mergeCell ref="G104:G106"/>
    <mergeCell ref="A100:A103"/>
    <mergeCell ref="B100:B103"/>
    <mergeCell ref="C100:C102"/>
    <mergeCell ref="D100:D103"/>
    <mergeCell ref="E100:E103"/>
    <mergeCell ref="F100:F103"/>
    <mergeCell ref="N97:N98"/>
    <mergeCell ref="O97:O98"/>
    <mergeCell ref="P97:P98"/>
    <mergeCell ref="Q97:Q98"/>
    <mergeCell ref="R97:R98"/>
    <mergeCell ref="D98:D99"/>
    <mergeCell ref="S68:S69"/>
    <mergeCell ref="A74:A76"/>
    <mergeCell ref="A81:A93"/>
    <mergeCell ref="B81:B93"/>
    <mergeCell ref="D81:D93"/>
    <mergeCell ref="E82:E93"/>
    <mergeCell ref="F82:F93"/>
    <mergeCell ref="G82:G93"/>
    <mergeCell ref="M68:M69"/>
    <mergeCell ref="N68:N69"/>
    <mergeCell ref="O68:O69"/>
    <mergeCell ref="P68:P69"/>
    <mergeCell ref="Q68:Q69"/>
    <mergeCell ref="R68:R69"/>
    <mergeCell ref="C68:C69"/>
    <mergeCell ref="H68:H69"/>
    <mergeCell ref="I68:I69"/>
    <mergeCell ref="J68:J69"/>
    <mergeCell ref="K68:K69"/>
    <mergeCell ref="L68:L69"/>
    <mergeCell ref="E53:E56"/>
    <mergeCell ref="F53:F56"/>
    <mergeCell ref="G53:G56"/>
    <mergeCell ref="B57:B60"/>
    <mergeCell ref="A63:A67"/>
    <mergeCell ref="D63:D67"/>
    <mergeCell ref="C49:C50"/>
    <mergeCell ref="A50:A52"/>
    <mergeCell ref="B50:B52"/>
    <mergeCell ref="D50:D52"/>
    <mergeCell ref="A53:A56"/>
    <mergeCell ref="B53:B56"/>
    <mergeCell ref="D53:D56"/>
    <mergeCell ref="D38:D42"/>
    <mergeCell ref="A43:A46"/>
    <mergeCell ref="D43:D46"/>
    <mergeCell ref="F43:F46"/>
    <mergeCell ref="G43:G46"/>
    <mergeCell ref="E44:E46"/>
    <mergeCell ref="G20:G26"/>
    <mergeCell ref="D28:D36"/>
    <mergeCell ref="A29:A36"/>
    <mergeCell ref="B29:B36"/>
    <mergeCell ref="E29:E36"/>
    <mergeCell ref="F29:F36"/>
    <mergeCell ref="G29:G36"/>
    <mergeCell ref="D10:D13"/>
    <mergeCell ref="D14:D17"/>
    <mergeCell ref="D19:D26"/>
    <mergeCell ref="B20:B26"/>
    <mergeCell ref="E20:E26"/>
    <mergeCell ref="F20:F26"/>
    <mergeCell ref="A566:C566"/>
    <mergeCell ref="D528:D534"/>
    <mergeCell ref="E528:E534"/>
    <mergeCell ref="F528:F534"/>
    <mergeCell ref="G528:G534"/>
    <mergeCell ref="C535:C536"/>
    <mergeCell ref="D535:D536"/>
    <mergeCell ref="E535:E536"/>
    <mergeCell ref="F535:F536"/>
    <mergeCell ref="G535:G536"/>
    <mergeCell ref="E518:E526"/>
    <mergeCell ref="F518:F526"/>
    <mergeCell ref="G518:G526"/>
    <mergeCell ref="B520:B524"/>
    <mergeCell ref="C520:C524"/>
    <mergeCell ref="B525:B526"/>
    <mergeCell ref="C525:C526"/>
    <mergeCell ref="G509:G510"/>
    <mergeCell ref="C513:C514"/>
    <mergeCell ref="D515:D516"/>
    <mergeCell ref="E515:E516"/>
    <mergeCell ref="F515:F516"/>
    <mergeCell ref="G515:G516"/>
    <mergeCell ref="D513:D514"/>
    <mergeCell ref="D509:D510"/>
    <mergeCell ref="E509:E510"/>
    <mergeCell ref="C505:C506"/>
    <mergeCell ref="B507:B508"/>
    <mergeCell ref="C507:C508"/>
    <mergeCell ref="F509:F510"/>
    <mergeCell ref="D463:D467"/>
    <mergeCell ref="F502:F503"/>
    <mergeCell ref="D468:D469"/>
    <mergeCell ref="E468:E469"/>
    <mergeCell ref="F468:F469"/>
    <mergeCell ref="D477:D478"/>
    <mergeCell ref="E477:E478"/>
    <mergeCell ref="B472:B473"/>
    <mergeCell ref="S472:S473"/>
    <mergeCell ref="F477:F478"/>
    <mergeCell ref="G477:G478"/>
    <mergeCell ref="C479:G479"/>
    <mergeCell ref="D480:D489"/>
    <mergeCell ref="E480:E489"/>
    <mergeCell ref="F480:F489"/>
    <mergeCell ref="G480:G489"/>
    <mergeCell ref="H916:L916"/>
    <mergeCell ref="H917:L917"/>
    <mergeCell ref="H918:L918"/>
    <mergeCell ref="B890:B897"/>
    <mergeCell ref="A889:A913"/>
    <mergeCell ref="B898:B907"/>
    <mergeCell ref="C898:C907"/>
    <mergeCell ref="D898:D907"/>
    <mergeCell ref="H910:H913"/>
    <mergeCell ref="E898:E907"/>
    <mergeCell ref="M886:N886"/>
    <mergeCell ref="O886:O887"/>
    <mergeCell ref="S885:S887"/>
    <mergeCell ref="F885:F887"/>
    <mergeCell ref="G885:G887"/>
    <mergeCell ref="H885:H887"/>
    <mergeCell ref="I885:I887"/>
    <mergeCell ref="J885:J887"/>
    <mergeCell ref="P886:P887"/>
    <mergeCell ref="Q886:Q887"/>
    <mergeCell ref="R886:R887"/>
    <mergeCell ref="K885:K887"/>
    <mergeCell ref="A885:A887"/>
    <mergeCell ref="B885:B887"/>
    <mergeCell ref="C885:C887"/>
    <mergeCell ref="D885:D887"/>
    <mergeCell ref="E885:E887"/>
    <mergeCell ref="L885:L887"/>
    <mergeCell ref="M885:R885"/>
    <mergeCell ref="C908:C909"/>
    <mergeCell ref="I910:I913"/>
    <mergeCell ref="J910:J913"/>
    <mergeCell ref="K910:K913"/>
    <mergeCell ref="A884:S884"/>
    <mergeCell ref="C890:C897"/>
    <mergeCell ref="D890:D897"/>
    <mergeCell ref="E890:E897"/>
    <mergeCell ref="F890:F897"/>
    <mergeCell ref="G890:G897"/>
    <mergeCell ref="M910:M913"/>
    <mergeCell ref="N910:N913"/>
    <mergeCell ref="O910:O913"/>
    <mergeCell ref="P910:P913"/>
    <mergeCell ref="Q910:Q913"/>
    <mergeCell ref="F898:F907"/>
    <mergeCell ref="G898:G907"/>
    <mergeCell ref="R910:R913"/>
    <mergeCell ref="S910:S913"/>
    <mergeCell ref="B908:B909"/>
    <mergeCell ref="D908:D909"/>
    <mergeCell ref="E908:E909"/>
    <mergeCell ref="F908:F909"/>
    <mergeCell ref="G908:G909"/>
    <mergeCell ref="B910:B913"/>
    <mergeCell ref="C910:C913"/>
    <mergeCell ref="L910:L913"/>
    <mergeCell ref="B758:B759"/>
    <mergeCell ref="B756:B757"/>
    <mergeCell ref="B754:B755"/>
    <mergeCell ref="B752:B753"/>
    <mergeCell ref="B750:B751"/>
    <mergeCell ref="G502:G503"/>
    <mergeCell ref="B505:B506"/>
    <mergeCell ref="B742:B743"/>
    <mergeCell ref="B590:B591"/>
    <mergeCell ref="D590:D591"/>
    <mergeCell ref="E590:E591"/>
    <mergeCell ref="B573:B574"/>
    <mergeCell ref="O569:O570"/>
    <mergeCell ref="D573:D576"/>
    <mergeCell ref="E573:E576"/>
    <mergeCell ref="F573:F576"/>
    <mergeCell ref="G573:G576"/>
    <mergeCell ref="B572:K572"/>
    <mergeCell ref="B575:B576"/>
    <mergeCell ref="I568:I570"/>
    <mergeCell ref="C568:C570"/>
    <mergeCell ref="D568:D570"/>
    <mergeCell ref="E568:E570"/>
    <mergeCell ref="F568:F570"/>
    <mergeCell ref="G568:G570"/>
    <mergeCell ref="H568:H570"/>
    <mergeCell ref="J568:J570"/>
    <mergeCell ref="K568:K570"/>
    <mergeCell ref="L568:L570"/>
    <mergeCell ref="M568:R568"/>
    <mergeCell ref="S568:S570"/>
    <mergeCell ref="M569:N569"/>
    <mergeCell ref="P569:P570"/>
    <mergeCell ref="Q569:R569"/>
    <mergeCell ref="B568:B570"/>
    <mergeCell ref="B586:B587"/>
    <mergeCell ref="C548:C549"/>
    <mergeCell ref="H548:H549"/>
    <mergeCell ref="I548:I549"/>
    <mergeCell ref="J548:J549"/>
    <mergeCell ref="K548:K549"/>
    <mergeCell ref="L548:L549"/>
    <mergeCell ref="A539:A541"/>
    <mergeCell ref="B539:B541"/>
    <mergeCell ref="C539:C541"/>
    <mergeCell ref="D539:D541"/>
    <mergeCell ref="E539:E541"/>
    <mergeCell ref="A553:A554"/>
    <mergeCell ref="D553:D554"/>
    <mergeCell ref="F539:F541"/>
    <mergeCell ref="G539:G541"/>
    <mergeCell ref="H539:H541"/>
    <mergeCell ref="I539:I541"/>
    <mergeCell ref="J539:J541"/>
    <mergeCell ref="K539:K541"/>
    <mergeCell ref="L539:L541"/>
    <mergeCell ref="M539:R539"/>
    <mergeCell ref="S539:S541"/>
    <mergeCell ref="M540:N540"/>
    <mergeCell ref="O540:O541"/>
    <mergeCell ref="P540:P541"/>
    <mergeCell ref="Q540:R540"/>
    <mergeCell ref="Q452:Q454"/>
    <mergeCell ref="R452:R454"/>
    <mergeCell ref="S452:S454"/>
    <mergeCell ref="A455:C455"/>
    <mergeCell ref="A538:S538"/>
    <mergeCell ref="M449:N449"/>
    <mergeCell ref="O449:O450"/>
    <mergeCell ref="P449:P450"/>
    <mergeCell ref="Q449:R449"/>
    <mergeCell ref="A452:A454"/>
    <mergeCell ref="P452:P454"/>
    <mergeCell ref="A447:S447"/>
    <mergeCell ref="A448:A450"/>
    <mergeCell ref="B448:B450"/>
    <mergeCell ref="C448:C450"/>
    <mergeCell ref="D448:D450"/>
    <mergeCell ref="B452:B454"/>
    <mergeCell ref="C452:C454"/>
    <mergeCell ref="H452:H454"/>
    <mergeCell ref="I452:I454"/>
    <mergeCell ref="M452:M454"/>
    <mergeCell ref="N452:N454"/>
    <mergeCell ref="O452:O454"/>
    <mergeCell ref="J452:J454"/>
    <mergeCell ref="K452:K454"/>
    <mergeCell ref="K448:K450"/>
    <mergeCell ref="L448:L450"/>
    <mergeCell ref="G468:G469"/>
    <mergeCell ref="M448:R448"/>
    <mergeCell ref="S448:S450"/>
    <mergeCell ref="E448:E450"/>
    <mergeCell ref="F448:F450"/>
    <mergeCell ref="G448:G450"/>
    <mergeCell ref="H448:H450"/>
    <mergeCell ref="I448:I450"/>
    <mergeCell ref="J448:J450"/>
    <mergeCell ref="L452:L454"/>
    <mergeCell ref="S470:S471"/>
    <mergeCell ref="C472:C473"/>
    <mergeCell ref="E463:E467"/>
    <mergeCell ref="F463:F467"/>
    <mergeCell ref="G463:G467"/>
    <mergeCell ref="B491:B492"/>
    <mergeCell ref="C491:C492"/>
    <mergeCell ref="B470:B471"/>
    <mergeCell ref="C470:C471"/>
    <mergeCell ref="B493:B494"/>
    <mergeCell ref="C493:C494"/>
    <mergeCell ref="D495:D496"/>
    <mergeCell ref="E495:E496"/>
    <mergeCell ref="F495:F496"/>
    <mergeCell ref="G495:G496"/>
    <mergeCell ref="B497:B498"/>
    <mergeCell ref="C497:C498"/>
    <mergeCell ref="B499:B500"/>
    <mergeCell ref="C499:C500"/>
    <mergeCell ref="D502:D503"/>
    <mergeCell ref="E502:E503"/>
    <mergeCell ref="E513:E514"/>
    <mergeCell ref="F513:F514"/>
    <mergeCell ref="G513:G514"/>
    <mergeCell ref="C518:C519"/>
    <mergeCell ref="B528:B533"/>
    <mergeCell ref="C528:C533"/>
    <mergeCell ref="D518:D526"/>
    <mergeCell ref="Q458:R458"/>
    <mergeCell ref="M548:M549"/>
    <mergeCell ref="N548:N549"/>
    <mergeCell ref="O548:O549"/>
    <mergeCell ref="P548:P549"/>
    <mergeCell ref="Q548:Q549"/>
    <mergeCell ref="R548:R549"/>
    <mergeCell ref="D564:D565"/>
    <mergeCell ref="S548:S549"/>
    <mergeCell ref="A561:A563"/>
    <mergeCell ref="B561:B563"/>
    <mergeCell ref="D561:D563"/>
    <mergeCell ref="A572:A883"/>
    <mergeCell ref="B577:B585"/>
    <mergeCell ref="D577:D585"/>
    <mergeCell ref="D588:D589"/>
    <mergeCell ref="E588:E589"/>
    <mergeCell ref="F588:F589"/>
    <mergeCell ref="G588:G589"/>
    <mergeCell ref="F590:F591"/>
    <mergeCell ref="G590:G591"/>
    <mergeCell ref="B666:B667"/>
    <mergeCell ref="G604:G605"/>
    <mergeCell ref="D606:D613"/>
    <mergeCell ref="E606:E613"/>
    <mergeCell ref="F606:F613"/>
    <mergeCell ref="G606:G613"/>
    <mergeCell ref="B608:B609"/>
    <mergeCell ref="B610:B611"/>
    <mergeCell ref="B612:B613"/>
    <mergeCell ref="B614:B615"/>
    <mergeCell ref="D614:D621"/>
    <mergeCell ref="E614:E621"/>
    <mergeCell ref="F614:F621"/>
    <mergeCell ref="G614:G621"/>
    <mergeCell ref="B616:B617"/>
    <mergeCell ref="B618:B619"/>
    <mergeCell ref="B620:B621"/>
    <mergeCell ref="B688:B689"/>
    <mergeCell ref="G622:G629"/>
    <mergeCell ref="D630:D637"/>
    <mergeCell ref="E630:E637"/>
    <mergeCell ref="F630:F637"/>
    <mergeCell ref="G630:G637"/>
    <mergeCell ref="B632:B633"/>
    <mergeCell ref="B634:B635"/>
    <mergeCell ref="B622:B623"/>
    <mergeCell ref="D622:D629"/>
    <mergeCell ref="E622:E629"/>
    <mergeCell ref="B700:B701"/>
    <mergeCell ref="B712:B713"/>
    <mergeCell ref="G638:G645"/>
    <mergeCell ref="G646:G647"/>
    <mergeCell ref="B648:B649"/>
    <mergeCell ref="D648:D649"/>
    <mergeCell ref="E648:E649"/>
    <mergeCell ref="F648:F649"/>
    <mergeCell ref="G648:G649"/>
    <mergeCell ref="B638:B645"/>
    <mergeCell ref="D638:D645"/>
    <mergeCell ref="E638:E645"/>
    <mergeCell ref="D650:D651"/>
    <mergeCell ref="E650:E651"/>
    <mergeCell ref="F650:F651"/>
    <mergeCell ref="G650:G651"/>
    <mergeCell ref="B652:B655"/>
    <mergeCell ref="G652:G663"/>
    <mergeCell ref="B656:B659"/>
    <mergeCell ref="B728:B729"/>
    <mergeCell ref="E680:E683"/>
    <mergeCell ref="F680:F683"/>
    <mergeCell ref="G680:G683"/>
    <mergeCell ref="E684:E687"/>
    <mergeCell ref="F684:F687"/>
    <mergeCell ref="G684:G687"/>
    <mergeCell ref="D688:D689"/>
    <mergeCell ref="E688:E689"/>
    <mergeCell ref="F688:F689"/>
    <mergeCell ref="G688:G689"/>
    <mergeCell ref="D690:D691"/>
    <mergeCell ref="E690:E691"/>
    <mergeCell ref="F690:F691"/>
    <mergeCell ref="G690:G691"/>
    <mergeCell ref="B748:B749"/>
    <mergeCell ref="B768:B769"/>
    <mergeCell ref="E714:E721"/>
    <mergeCell ref="F714:F721"/>
    <mergeCell ref="G714:G721"/>
    <mergeCell ref="F722:F727"/>
    <mergeCell ref="G722:G727"/>
    <mergeCell ref="E728:E733"/>
    <mergeCell ref="F728:F733"/>
    <mergeCell ref="G728:G733"/>
    <mergeCell ref="D734:D741"/>
    <mergeCell ref="E734:E741"/>
    <mergeCell ref="F734:F741"/>
    <mergeCell ref="G734:G741"/>
    <mergeCell ref="D742:D749"/>
    <mergeCell ref="E742:E749"/>
    <mergeCell ref="F742:F749"/>
    <mergeCell ref="G742:G749"/>
    <mergeCell ref="D750:D761"/>
    <mergeCell ref="E750:E761"/>
    <mergeCell ref="F750:F761"/>
    <mergeCell ref="G750:G761"/>
    <mergeCell ref="B760:B761"/>
    <mergeCell ref="H3:H5"/>
    <mergeCell ref="I3:I5"/>
    <mergeCell ref="F457:F459"/>
    <mergeCell ref="G457:G459"/>
    <mergeCell ref="Q4:R4"/>
    <mergeCell ref="J3:J5"/>
    <mergeCell ref="K3:K5"/>
    <mergeCell ref="L3:L5"/>
    <mergeCell ref="M3:R3"/>
    <mergeCell ref="C3:C5"/>
    <mergeCell ref="D3:D5"/>
    <mergeCell ref="E3:E5"/>
    <mergeCell ref="F3:F5"/>
    <mergeCell ref="G3:G5"/>
    <mergeCell ref="E457:E459"/>
    <mergeCell ref="L457:L459"/>
    <mergeCell ref="A1:S1"/>
    <mergeCell ref="A456:S456"/>
    <mergeCell ref="A457:A459"/>
    <mergeCell ref="B457:B459"/>
    <mergeCell ref="M458:N458"/>
    <mergeCell ref="C457:C459"/>
    <mergeCell ref="A2:S2"/>
    <mergeCell ref="A3:A5"/>
    <mergeCell ref="B3:B5"/>
    <mergeCell ref="H457:H459"/>
    <mergeCell ref="I457:I459"/>
    <mergeCell ref="S3:S5"/>
    <mergeCell ref="M4:N4"/>
    <mergeCell ref="S457:S459"/>
    <mergeCell ref="O4:O5"/>
    <mergeCell ref="P4:P5"/>
    <mergeCell ref="J457:J459"/>
    <mergeCell ref="E475:E476"/>
    <mergeCell ref="F475:F476"/>
    <mergeCell ref="G475:G476"/>
    <mergeCell ref="M457:Q457"/>
    <mergeCell ref="O458:O459"/>
    <mergeCell ref="P458:P459"/>
    <mergeCell ref="K457:K459"/>
    <mergeCell ref="C477:C478"/>
    <mergeCell ref="D475:D476"/>
    <mergeCell ref="B766:B767"/>
    <mergeCell ref="E577:E585"/>
    <mergeCell ref="F577:F585"/>
    <mergeCell ref="G577:G585"/>
    <mergeCell ref="D586:D587"/>
    <mergeCell ref="D457:D459"/>
    <mergeCell ref="A564:A565"/>
    <mergeCell ref="A567:S567"/>
    <mergeCell ref="A568:A570"/>
    <mergeCell ref="F638:F645"/>
    <mergeCell ref="B646:B647"/>
    <mergeCell ref="D646:D647"/>
    <mergeCell ref="E646:E647"/>
    <mergeCell ref="B664:B665"/>
    <mergeCell ref="D664:D667"/>
    <mergeCell ref="E664:E667"/>
    <mergeCell ref="F664:F667"/>
    <mergeCell ref="B668:B669"/>
    <mergeCell ref="G664:G667"/>
    <mergeCell ref="D668:D675"/>
    <mergeCell ref="E668:E671"/>
    <mergeCell ref="B680:B681"/>
    <mergeCell ref="B682:B683"/>
    <mergeCell ref="B670:B671"/>
    <mergeCell ref="B684:B685"/>
    <mergeCell ref="B686:B687"/>
    <mergeCell ref="D680:D687"/>
    <mergeCell ref="B690:B691"/>
    <mergeCell ref="B692:B693"/>
    <mergeCell ref="B694:B695"/>
    <mergeCell ref="D692:D703"/>
    <mergeCell ref="E692:E703"/>
    <mergeCell ref="F692:F703"/>
    <mergeCell ref="B696:B697"/>
    <mergeCell ref="B698:B699"/>
    <mergeCell ref="B702:B703"/>
    <mergeCell ref="B704:B705"/>
    <mergeCell ref="B706:B707"/>
    <mergeCell ref="B708:B709"/>
    <mergeCell ref="B710:B711"/>
    <mergeCell ref="E710:E711"/>
    <mergeCell ref="F710:F711"/>
    <mergeCell ref="B714:B715"/>
    <mergeCell ref="B716:B717"/>
    <mergeCell ref="B718:B719"/>
    <mergeCell ref="B720:B721"/>
    <mergeCell ref="B722:B723"/>
    <mergeCell ref="B726:B727"/>
    <mergeCell ref="B724:B725"/>
    <mergeCell ref="B730:B731"/>
    <mergeCell ref="B732:B733"/>
    <mergeCell ref="B734:B735"/>
    <mergeCell ref="B736:B737"/>
    <mergeCell ref="B738:B739"/>
    <mergeCell ref="B740:B741"/>
    <mergeCell ref="B744:B745"/>
    <mergeCell ref="B746:B747"/>
    <mergeCell ref="B762:B763"/>
    <mergeCell ref="D762:D763"/>
    <mergeCell ref="E762:E763"/>
    <mergeCell ref="F762:F763"/>
    <mergeCell ref="G762:G763"/>
    <mergeCell ref="B764:B765"/>
    <mergeCell ref="B772:B773"/>
    <mergeCell ref="B799:B800"/>
    <mergeCell ref="B801:B802"/>
    <mergeCell ref="B803:B804"/>
    <mergeCell ref="B805:B806"/>
    <mergeCell ref="B807:B808"/>
  </mergeCells>
  <printOptions/>
  <pageMargins left="0.3937007874015748" right="0.3937007874015748" top="0.8267716535433072" bottom="0.3937007874015748" header="0" footer="0"/>
  <pageSetup fitToHeight="12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 Романов</dc:creator>
  <cp:keywords/>
  <dc:description/>
  <cp:lastModifiedBy>PRO</cp:lastModifiedBy>
  <cp:lastPrinted>2020-11-17T13:19:43Z</cp:lastPrinted>
  <dcterms:created xsi:type="dcterms:W3CDTF">2011-05-03T05:53:33Z</dcterms:created>
  <dcterms:modified xsi:type="dcterms:W3CDTF">2020-11-17T13:22:13Z</dcterms:modified>
  <cp:category/>
  <cp:version/>
  <cp:contentType/>
  <cp:contentStatus/>
</cp:coreProperties>
</file>